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roland/Library/CloudStorage/GoogleDrive-roland@thecbogroup.com/.shortcut-targets-by-id/1bWwPbqzSpUZm3CzD5a9Fvzs0rY3r3eTF/Learning Matters Arizona/ThrivePoint NV/Budget/Final Budget/"/>
    </mc:Choice>
  </mc:AlternateContent>
  <xr:revisionPtr revIDLastSave="0" documentId="13_ncr:1_{7D8C3728-201F-3341-9BA2-94BBA7527FFA}" xr6:coauthVersionLast="47" xr6:coauthVersionMax="47" xr10:uidLastSave="{00000000-0000-0000-0000-000000000000}"/>
  <bookViews>
    <workbookView xWindow="460" yWindow="500" windowWidth="28800" windowHeight="16460" firstSheet="9" activeTab="33" xr2:uid="{55BB3696-7AD9-4243-908C-E3C662681745}"/>
  </bookViews>
  <sheets>
    <sheet name="Form 1" sheetId="63" state="hidden" r:id="rId1"/>
    <sheet name="TOC" sheetId="85" r:id="rId2"/>
    <sheet name="Info" sheetId="84" r:id="rId3"/>
    <sheet name="Sch 1" sheetId="61" r:id="rId4"/>
    <sheet name="Form 2 (B-1)" sheetId="54" state="hidden" r:id="rId5"/>
    <sheet name="Sch B-1" sheetId="77" r:id="rId6"/>
    <sheet name="Form 2 (B-1)Alt" sheetId="60" state="hidden" r:id="rId7"/>
    <sheet name="Sch B-1 Alt" sheetId="78" state="hidden" r:id="rId8"/>
    <sheet name="Sch AA" sheetId="53" r:id="rId9"/>
    <sheet name="AA Attachment" sheetId="62" state="hidden" r:id="rId10"/>
    <sheet name="Sch AA Mod" sheetId="79" r:id="rId11"/>
    <sheet name="Sch AA-1" sheetId="52" r:id="rId12"/>
    <sheet name="Sch AA-1 Mod" sheetId="80" r:id="rId13"/>
    <sheet name="Sch BB-5" sheetId="64" r:id="rId14"/>
    <sheet name="Sch BB-6" sheetId="66" r:id="rId15"/>
    <sheet name="Sch BB-7" sheetId="48" r:id="rId16"/>
    <sheet name="Sch BB-8" sheetId="47" r:id="rId17"/>
    <sheet name="Sch BB-9" sheetId="46" r:id="rId18"/>
    <sheet name="Sch BB-10" sheetId="45" r:id="rId19"/>
    <sheet name="Sch BB-11" sheetId="44" r:id="rId20"/>
    <sheet name="Sch BB-12" sheetId="43" r:id="rId21"/>
    <sheet name="Sch BB-13" sheetId="42" r:id="rId22"/>
    <sheet name="Sch BB-14" sheetId="41" r:id="rId23"/>
    <sheet name="Sch BB-14A" sheetId="40" r:id="rId24"/>
    <sheet name="Sch CC" sheetId="38" r:id="rId25"/>
    <sheet name="Sch C-1" sheetId="37" r:id="rId26"/>
    <sheet name="Sch J-1" sheetId="36" r:id="rId27"/>
    <sheet name="Sch J-2" sheetId="35" r:id="rId28"/>
    <sheet name="Sch I" sheetId="34" r:id="rId29"/>
    <sheet name="Sch T" sheetId="33" r:id="rId30"/>
    <sheet name="Form 30" sheetId="57" r:id="rId31"/>
    <sheet name="Sch 31" sheetId="74" r:id="rId32"/>
    <sheet name="Sch 32" sheetId="75" r:id="rId33"/>
    <sheet name="Sch 33 Cashflow" sheetId="82" r:id="rId34"/>
    <sheet name="Sch 34 RLA Payback" sheetId="83" r:id="rId35"/>
    <sheet name="Checklist" sheetId="81" state="hidden" r:id="rId36"/>
    <sheet name="Form 5 (BB)" sheetId="51" state="hidden" r:id="rId37"/>
    <sheet name="Form 6 (BB)" sheetId="50" state="hidden" r:id="rId38"/>
    <sheet name="Form 6A (BB)" sheetId="49" state="hidden" r:id="rId39"/>
  </sheets>
  <definedNames>
    <definedName name="Budget">'Sch 1'!$H$19</definedName>
    <definedName name="Budget_Types">'Form 1'!$I$9:$I$11</definedName>
    <definedName name="FYE_Date">'Sch 1'!$C$20:$C$20</definedName>
    <definedName name="HypLink1">'Form 1'!$A$1</definedName>
    <definedName name="HypLink10">'AA Attachment'!$A$1</definedName>
    <definedName name="HypLink11">'Sch AA Mod'!$A$1</definedName>
    <definedName name="HypLink12">'Sch AA-1'!$A$1</definedName>
    <definedName name="HypLink13">'Sch AA-1 Mod'!$A$1</definedName>
    <definedName name="HypLink14">'Sch BB-5'!$A$1</definedName>
    <definedName name="HypLink15">'Sch BB-6'!$A$1</definedName>
    <definedName name="HypLink16">'Sch BB-7'!$A$1</definedName>
    <definedName name="HypLink17">'Sch BB-8'!$A$1</definedName>
    <definedName name="HypLink18">'Sch BB-9'!$A$1</definedName>
    <definedName name="HypLink19">'Sch BB-10'!$A$1</definedName>
    <definedName name="HypLink2">TOC!#REF!</definedName>
    <definedName name="HypLink20">'Sch BB-11'!$A$1</definedName>
    <definedName name="HypLink21">'Sch BB-12'!$A$1</definedName>
    <definedName name="HypLink22">'Sch BB-13'!$A$1</definedName>
    <definedName name="HypLink23">'Sch BB-14'!$A$1</definedName>
    <definedName name="HypLink24">'Sch BB-14A'!$A$1</definedName>
    <definedName name="HypLink25">'Sch CC'!$A$1</definedName>
    <definedName name="HypLink26">'Sch C-1'!$A$1</definedName>
    <definedName name="HypLink27">'Sch J-1'!$A$1</definedName>
    <definedName name="HypLink28">'Sch J-2'!$A$1</definedName>
    <definedName name="HypLink29">'Sch I'!$A$1</definedName>
    <definedName name="HypLink3">Info!$A$1</definedName>
    <definedName name="HypLink30">'Sch T'!$A$1</definedName>
    <definedName name="HypLink31">'Form 30'!$A$1</definedName>
    <definedName name="HypLink32">'Sch 31'!$A$1</definedName>
    <definedName name="HypLink33">'Sch 32'!$A$1</definedName>
    <definedName name="HypLink34">'Sch 33 Cashflow'!$A$1</definedName>
    <definedName name="HypLink35">'Sch 34 RLA Payback'!$A$1</definedName>
    <definedName name="HypLink36">Checklist!$A$1</definedName>
    <definedName name="HypLink37">'Form 5 (BB)'!$A$1</definedName>
    <definedName name="HypLink38">'Form 6 (BB)'!$A$1</definedName>
    <definedName name="HypLink39">'Form 6A (BB)'!$A$1</definedName>
    <definedName name="HypLink4">'Sch 1'!$A$1</definedName>
    <definedName name="HypLink5">'Form 2 (B-1)'!$A$1</definedName>
    <definedName name="HypLink6">'Sch B-1'!$A$1</definedName>
    <definedName name="HypLink7">'Form 2 (B-1)Alt'!$A$1</definedName>
    <definedName name="HypLink8">'Sch B-1 Alt'!$A$1</definedName>
    <definedName name="HypLink9">'Sch AA'!$A$1</definedName>
    <definedName name="OLE_LINK3" localSheetId="3">'Sch 1'!$A$2</definedName>
    <definedName name="_xlnm.Print_Area" localSheetId="35">Checklist!$A$1:$M$188</definedName>
    <definedName name="_xlnm.Print_Area" localSheetId="0">'Form 1'!$A$1:$K$61</definedName>
    <definedName name="_xlnm.Print_Area" localSheetId="6">'Form 2 (B-1)Alt'!$A$1:$O$59</definedName>
    <definedName name="_xlnm.Print_Area" localSheetId="2">Info!$A$1:$G$50</definedName>
    <definedName name="_xlnm.Print_Area" localSheetId="3">'Sch 1'!$A$1:$K$62</definedName>
    <definedName name="_xlnm.Print_Area" localSheetId="10">'Sch AA Mod'!$A$1:$I$42</definedName>
    <definedName name="_xlnm.Print_Area" localSheetId="11">'Sch AA-1'!$A$1:$G$52</definedName>
    <definedName name="_xlnm.Print_Area" localSheetId="12">'Sch AA-1 Mod'!$A$1:$I$48</definedName>
    <definedName name="_xlnm.Print_Area" localSheetId="5">'Sch B-1'!$A$1:$O$63</definedName>
    <definedName name="_xlnm.Print_Area" localSheetId="7">'Sch B-1 Alt'!$A$1:$O$68</definedName>
    <definedName name="_xlnm.Print_Area" localSheetId="18">'Sch BB-10'!$A$1:$H$56</definedName>
    <definedName name="_xlnm.Print_Area" localSheetId="13">'Sch BB-5'!$A$1:$I$49</definedName>
    <definedName name="_xlnm.Print_Titles" localSheetId="33">'Sch 33 Cashflow'!$A:$A</definedName>
    <definedName name="SchoolName">'Sch 1'!$A$19</definedName>
    <definedName name="TOCpage">TOC!$A$1</definedName>
  </definedNames>
  <calcPr calcId="191028" calcMode="autoNoTable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82" l="1"/>
  <c r="L38" i="82"/>
  <c r="K38" i="82"/>
  <c r="B38" i="82"/>
  <c r="B64" i="82"/>
  <c r="F19" i="66"/>
  <c r="C39" i="82"/>
  <c r="D39" i="82"/>
  <c r="E39" i="82"/>
  <c r="F39" i="82"/>
  <c r="G39" i="82"/>
  <c r="H39" i="82"/>
  <c r="I39" i="82"/>
  <c r="J39" i="82"/>
  <c r="K39" i="82"/>
  <c r="L39" i="82"/>
  <c r="M39" i="82"/>
  <c r="B39" i="82"/>
  <c r="C38" i="82"/>
  <c r="D38" i="82"/>
  <c r="E38" i="82"/>
  <c r="F38" i="82"/>
  <c r="G38" i="82"/>
  <c r="H38" i="82"/>
  <c r="I38" i="82"/>
  <c r="J38" i="82"/>
  <c r="C37" i="82"/>
  <c r="D37" i="82"/>
  <c r="E37" i="82"/>
  <c r="F37" i="82"/>
  <c r="G37" i="82"/>
  <c r="H37" i="82"/>
  <c r="I37" i="82"/>
  <c r="J37" i="82"/>
  <c r="K37" i="82"/>
  <c r="L37" i="82"/>
  <c r="M37" i="82"/>
  <c r="B37" i="82"/>
  <c r="C36" i="82"/>
  <c r="D36" i="82"/>
  <c r="E36" i="82"/>
  <c r="F36" i="82"/>
  <c r="G36" i="82"/>
  <c r="H36" i="82"/>
  <c r="I36" i="82"/>
  <c r="J36" i="82"/>
  <c r="K36" i="82"/>
  <c r="L36" i="82"/>
  <c r="M36" i="82"/>
  <c r="B36" i="82"/>
  <c r="C35" i="82"/>
  <c r="D35" i="82"/>
  <c r="E35" i="82"/>
  <c r="F35" i="82"/>
  <c r="G35" i="82"/>
  <c r="H35" i="82"/>
  <c r="I35" i="82"/>
  <c r="J35" i="82"/>
  <c r="K35" i="82"/>
  <c r="L35" i="82"/>
  <c r="M35" i="82"/>
  <c r="B35" i="82"/>
  <c r="D11" i="82"/>
  <c r="E11" i="82"/>
  <c r="F11" i="82"/>
  <c r="G11" i="82"/>
  <c r="H11" i="82"/>
  <c r="I11" i="82"/>
  <c r="J11" i="82"/>
  <c r="K11" i="82"/>
  <c r="L11" i="82"/>
  <c r="C11" i="82"/>
  <c r="M10" i="82"/>
  <c r="D10" i="82"/>
  <c r="E10" i="82"/>
  <c r="F10" i="82"/>
  <c r="G10" i="82"/>
  <c r="H10" i="82"/>
  <c r="I10" i="82"/>
  <c r="J10" i="82"/>
  <c r="K10" i="82"/>
  <c r="L10" i="82"/>
  <c r="C10" i="82"/>
  <c r="H11" i="48"/>
  <c r="H10" i="48"/>
  <c r="G10" i="48"/>
  <c r="L24" i="82"/>
  <c r="G11" i="48"/>
  <c r="A7" i="82" l="1" a="1"/>
  <c r="A7" i="82" s="1"/>
  <c r="B1" i="82"/>
  <c r="B49" i="83"/>
  <c r="B48" i="83"/>
  <c r="B47" i="83"/>
  <c r="B46" i="83"/>
  <c r="B45" i="83"/>
  <c r="A49" i="83"/>
  <c r="A48" i="83"/>
  <c r="A47" i="83"/>
  <c r="A46" i="83"/>
  <c r="A45" i="83"/>
  <c r="A44" i="83"/>
  <c r="A43" i="83"/>
  <c r="A42" i="83"/>
  <c r="A41" i="83"/>
  <c r="A40" i="83"/>
  <c r="A39" i="83"/>
  <c r="A38" i="83"/>
  <c r="A37" i="83"/>
  <c r="A36" i="83"/>
  <c r="A35" i="83"/>
  <c r="E9" i="83"/>
  <c r="E11" i="83" s="1"/>
  <c r="E12" i="83" s="1"/>
  <c r="D9" i="83"/>
  <c r="D11" i="83" s="1"/>
  <c r="D12" i="83" s="1"/>
  <c r="C9" i="83"/>
  <c r="C11" i="83" s="1"/>
  <c r="C12" i="83" s="1"/>
  <c r="A30" i="83"/>
  <c r="A29" i="83"/>
  <c r="A28" i="83"/>
  <c r="A27" i="83"/>
  <c r="A26" i="83"/>
  <c r="A25" i="83"/>
  <c r="A24" i="83"/>
  <c r="B2" i="82" l="1"/>
  <c r="G20" i="66"/>
  <c r="N31" i="77"/>
  <c r="B7" i="83" s="1"/>
  <c r="J31" i="77"/>
  <c r="F31" i="77"/>
  <c r="O29" i="82" l="1"/>
  <c r="O50" i="82"/>
  <c r="I37" i="79"/>
  <c r="D35" i="53"/>
  <c r="F35" i="53"/>
  <c r="G35" i="53"/>
  <c r="C35" i="53"/>
  <c r="H36" i="53"/>
  <c r="D34" i="53"/>
  <c r="E34" i="53"/>
  <c r="F34" i="53"/>
  <c r="G34" i="53"/>
  <c r="H34" i="53"/>
  <c r="C34" i="53"/>
  <c r="E64" i="83"/>
  <c r="E63" i="83" a="1"/>
  <c r="E63" i="83" s="1"/>
  <c r="E62" i="83" a="1"/>
  <c r="E62" i="83" s="1"/>
  <c r="P58" i="82"/>
  <c r="P57" i="82" a="1"/>
  <c r="P57" i="82" s="1"/>
  <c r="P56" i="82" a="1"/>
  <c r="P56" i="82" s="1"/>
  <c r="K34" i="75"/>
  <c r="K33" i="75" a="1"/>
  <c r="K33" i="75" s="1"/>
  <c r="K32" i="75" a="1"/>
  <c r="K32" i="75" s="1"/>
  <c r="G32" i="74"/>
  <c r="G31" i="74" a="1"/>
  <c r="G31" i="74" s="1"/>
  <c r="G30" i="74" a="1"/>
  <c r="G30" i="74" s="1"/>
  <c r="J33" i="57"/>
  <c r="J32" i="57" a="1"/>
  <c r="J32" i="57" s="1"/>
  <c r="J31" i="57" a="1"/>
  <c r="J31" i="57" s="1"/>
  <c r="H35" i="33"/>
  <c r="H34" i="33" a="1"/>
  <c r="H34" i="33" s="1"/>
  <c r="H33" i="33" a="1"/>
  <c r="H33" i="33" s="1"/>
  <c r="G23" i="34"/>
  <c r="G22" i="34" a="1"/>
  <c r="G22" i="34" s="1"/>
  <c r="G21" i="34" a="1"/>
  <c r="G21" i="34" s="1"/>
  <c r="H44" i="35"/>
  <c r="H43" i="35" a="1"/>
  <c r="H43" i="35" s="1"/>
  <c r="H42" i="35" a="1"/>
  <c r="H42" i="35" s="1"/>
  <c r="H44" i="36"/>
  <c r="H43" i="36" a="1"/>
  <c r="H43" i="36" s="1"/>
  <c r="H42" i="36" a="1"/>
  <c r="H42" i="36" s="1"/>
  <c r="O36" i="37"/>
  <c r="O35" i="37" a="1"/>
  <c r="O35" i="37" s="1"/>
  <c r="O34" i="37" a="1"/>
  <c r="O34" i="37" s="1"/>
  <c r="I43" i="38"/>
  <c r="I42" i="38" a="1"/>
  <c r="I42" i="38" s="1"/>
  <c r="I41" i="38" a="1"/>
  <c r="I41" i="38" s="1"/>
  <c r="I29" i="40"/>
  <c r="I28" i="40" a="1"/>
  <c r="I28" i="40" s="1"/>
  <c r="I27" i="40" a="1"/>
  <c r="I27" i="40" s="1"/>
  <c r="I48" i="41"/>
  <c r="I47" i="41" a="1"/>
  <c r="I47" i="41" s="1"/>
  <c r="I46" i="41" a="1"/>
  <c r="I46" i="41" s="1"/>
  <c r="I51" i="42"/>
  <c r="I50" i="42" a="1"/>
  <c r="I50" i="42" s="1"/>
  <c r="I49" i="42" a="1"/>
  <c r="I49" i="42" s="1"/>
  <c r="I50" i="43"/>
  <c r="I49" i="43" a="1"/>
  <c r="I49" i="43" s="1"/>
  <c r="I48" i="43" a="1"/>
  <c r="I48" i="43" s="1"/>
  <c r="I55" i="44"/>
  <c r="I54" i="44" a="1"/>
  <c r="I54" i="44" s="1"/>
  <c r="I53" i="44" a="1"/>
  <c r="I53" i="44" s="1"/>
  <c r="I39" i="45"/>
  <c r="I38" i="45" a="1"/>
  <c r="I38" i="45" s="1"/>
  <c r="I37" i="45" a="1"/>
  <c r="I37" i="45" s="1"/>
  <c r="I56" i="46"/>
  <c r="I55" i="46" a="1"/>
  <c r="I55" i="46" s="1"/>
  <c r="I54" i="46" a="1"/>
  <c r="I54" i="46" s="1"/>
  <c r="I55" i="47"/>
  <c r="I54" i="47" a="1"/>
  <c r="I54" i="47" s="1"/>
  <c r="I53" i="47" a="1"/>
  <c r="I53" i="47" s="1"/>
  <c r="I55" i="48"/>
  <c r="I54" i="48" a="1"/>
  <c r="I54" i="48" s="1"/>
  <c r="I53" i="48" a="1"/>
  <c r="I53" i="48" s="1"/>
  <c r="G57" i="66"/>
  <c r="G56" i="66" a="1"/>
  <c r="G56" i="66" s="1"/>
  <c r="G55" i="66" a="1"/>
  <c r="G55" i="66" s="1"/>
  <c r="H47" i="64"/>
  <c r="H46" i="64" a="1"/>
  <c r="H46" i="64" s="1"/>
  <c r="H45" i="64" a="1"/>
  <c r="H45" i="64" s="1"/>
  <c r="H47" i="80"/>
  <c r="H46" i="80" a="1"/>
  <c r="H46" i="80" s="1"/>
  <c r="H45" i="80" a="1"/>
  <c r="H45" i="80" s="1"/>
  <c r="G45" i="52"/>
  <c r="G44" i="52" a="1"/>
  <c r="G44" i="52" s="1"/>
  <c r="G43" i="52" a="1"/>
  <c r="G43" i="52" s="1"/>
  <c r="H42" i="79"/>
  <c r="H41" i="79" a="1"/>
  <c r="H41" i="79" s="1"/>
  <c r="H40" i="79" a="1"/>
  <c r="H40" i="79" s="1"/>
  <c r="H42" i="53"/>
  <c r="H41" i="53" a="1"/>
  <c r="H41" i="53" s="1"/>
  <c r="H40" i="53" a="1"/>
  <c r="H40" i="53" s="1"/>
  <c r="N59" i="77"/>
  <c r="AB48" i="82"/>
  <c r="AA48" i="82"/>
  <c r="Z48" i="82"/>
  <c r="Y48" i="82"/>
  <c r="AB47" i="82"/>
  <c r="AA47" i="82"/>
  <c r="Z47" i="82"/>
  <c r="Y47" i="82"/>
  <c r="AB46" i="82"/>
  <c r="AA46" i="82"/>
  <c r="Z46" i="82"/>
  <c r="Y46" i="82"/>
  <c r="Y42" i="82"/>
  <c r="Y41" i="82"/>
  <c r="Y40" i="82"/>
  <c r="AB27" i="82"/>
  <c r="AA27" i="82"/>
  <c r="Z27" i="82"/>
  <c r="Y27" i="82"/>
  <c r="AB26" i="82"/>
  <c r="AA26" i="82"/>
  <c r="Z26" i="82"/>
  <c r="Y26" i="82"/>
  <c r="AB25" i="82"/>
  <c r="AA25" i="82"/>
  <c r="Z25" i="82"/>
  <c r="Y25" i="82"/>
  <c r="F38" i="66" l="1"/>
  <c r="F39" i="66"/>
  <c r="H33" i="53" l="1"/>
  <c r="H32" i="53"/>
  <c r="H31" i="53"/>
  <c r="H30" i="53"/>
  <c r="H29" i="53"/>
  <c r="H27" i="53"/>
  <c r="H26" i="53"/>
  <c r="H25" i="53"/>
  <c r="H24" i="53"/>
  <c r="H23" i="53"/>
  <c r="H22" i="53"/>
  <c r="H21" i="53"/>
  <c r="H20" i="53"/>
  <c r="H19" i="53"/>
  <c r="I42" i="80"/>
  <c r="I26" i="80"/>
  <c r="I27" i="80"/>
  <c r="I28" i="80"/>
  <c r="I29" i="80"/>
  <c r="I30" i="80"/>
  <c r="I31" i="80"/>
  <c r="I32" i="80"/>
  <c r="I33" i="80"/>
  <c r="I34" i="80"/>
  <c r="I35" i="80"/>
  <c r="I36" i="80"/>
  <c r="I37" i="80"/>
  <c r="I38" i="80"/>
  <c r="I39" i="80"/>
  <c r="I25" i="80"/>
  <c r="I4" i="80"/>
  <c r="I5" i="80"/>
  <c r="I6" i="80"/>
  <c r="I7" i="80"/>
  <c r="I8" i="80"/>
  <c r="I9" i="80"/>
  <c r="I10" i="80"/>
  <c r="I11" i="80"/>
  <c r="I12" i="80"/>
  <c r="I13" i="80"/>
  <c r="I14" i="80"/>
  <c r="I15" i="80"/>
  <c r="I16" i="80"/>
  <c r="I17" i="80"/>
  <c r="I18" i="80"/>
  <c r="I19" i="80"/>
  <c r="I3" i="80"/>
  <c r="G38" i="66"/>
  <c r="G39" i="66"/>
  <c r="E38" i="66"/>
  <c r="E39" i="66"/>
  <c r="H38" i="66"/>
  <c r="H39" i="66"/>
  <c r="B2" i="83"/>
  <c r="D20" i="80"/>
  <c r="D21" i="80" s="1"/>
  <c r="D23" i="80" s="1"/>
  <c r="D41" i="80" s="1"/>
  <c r="D43" i="80" s="1"/>
  <c r="E20" i="80"/>
  <c r="E21" i="80" s="1"/>
  <c r="E23" i="80" s="1"/>
  <c r="E41" i="80" s="1"/>
  <c r="E43" i="80" s="1"/>
  <c r="F20" i="80"/>
  <c r="F21" i="80" s="1"/>
  <c r="F23" i="80" s="1"/>
  <c r="F41" i="80" s="1"/>
  <c r="F43" i="80" s="1"/>
  <c r="G20" i="80"/>
  <c r="G21" i="80" s="1"/>
  <c r="G23" i="80" s="1"/>
  <c r="G41" i="80" s="1"/>
  <c r="G43" i="80" s="1"/>
  <c r="H20" i="80"/>
  <c r="C20" i="80"/>
  <c r="C21" i="80" s="1"/>
  <c r="C23" i="80" s="1"/>
  <c r="C41" i="80" s="1"/>
  <c r="C43" i="80" s="1"/>
  <c r="H21" i="80"/>
  <c r="D40" i="80"/>
  <c r="E40" i="80"/>
  <c r="F40" i="80"/>
  <c r="G40" i="80"/>
  <c r="H40" i="80"/>
  <c r="C40" i="80"/>
  <c r="H23" i="80"/>
  <c r="H41" i="80" s="1"/>
  <c r="H43" i="80" s="1"/>
  <c r="H27" i="66" a="1"/>
  <c r="H27" i="66" s="1"/>
  <c r="J60" i="61" a="1"/>
  <c r="J60" i="61" s="1"/>
  <c r="N58" i="77" a="1"/>
  <c r="N58" i="77" s="1"/>
  <c r="N57" i="77" a="1"/>
  <c r="N57" i="77" s="1"/>
  <c r="H26" i="66" a="1"/>
  <c r="H26" i="66" s="1"/>
  <c r="H30" i="33"/>
  <c r="F30" i="33"/>
  <c r="D30" i="33"/>
  <c r="B30" i="33"/>
  <c r="H17" i="33"/>
  <c r="H31" i="33" s="1"/>
  <c r="F17" i="33"/>
  <c r="F31" i="33" s="1"/>
  <c r="D17" i="33"/>
  <c r="D31" i="33" s="1"/>
  <c r="B17" i="33"/>
  <c r="B31" i="33" s="1"/>
  <c r="E18" i="34"/>
  <c r="F18" i="34"/>
  <c r="G18" i="34"/>
  <c r="D18" i="34"/>
  <c r="F37" i="35"/>
  <c r="G37" i="35"/>
  <c r="H37" i="35"/>
  <c r="I37" i="35"/>
  <c r="E37" i="35"/>
  <c r="F29" i="35"/>
  <c r="G29" i="35"/>
  <c r="H29" i="35"/>
  <c r="I29" i="35"/>
  <c r="E29" i="35"/>
  <c r="F21" i="35"/>
  <c r="G21" i="35"/>
  <c r="H21" i="35"/>
  <c r="I21" i="35"/>
  <c r="E21" i="35"/>
  <c r="F13" i="35"/>
  <c r="G13" i="35"/>
  <c r="H13" i="35"/>
  <c r="I13" i="35"/>
  <c r="E13" i="35"/>
  <c r="F36" i="36"/>
  <c r="G36" i="36"/>
  <c r="H36" i="36"/>
  <c r="I36" i="36"/>
  <c r="E36" i="36"/>
  <c r="F32" i="36"/>
  <c r="G32" i="36"/>
  <c r="H32" i="36"/>
  <c r="I32" i="36"/>
  <c r="E32" i="36"/>
  <c r="F28" i="36"/>
  <c r="G28" i="36"/>
  <c r="H28" i="36"/>
  <c r="I28" i="36"/>
  <c r="E28" i="36"/>
  <c r="H22" i="36"/>
  <c r="I22" i="36"/>
  <c r="F20" i="36"/>
  <c r="G20" i="36"/>
  <c r="H20" i="36"/>
  <c r="I20" i="36"/>
  <c r="E20" i="36"/>
  <c r="F12" i="36"/>
  <c r="F22" i="36" s="1"/>
  <c r="F37" i="36" s="1"/>
  <c r="G12" i="36"/>
  <c r="G22" i="36" s="1"/>
  <c r="G37" i="36" s="1"/>
  <c r="H12" i="36"/>
  <c r="I12" i="36"/>
  <c r="E12" i="36"/>
  <c r="T3" i="82" a="1"/>
  <c r="T3" i="82" s="1"/>
  <c r="B1" i="83" a="1"/>
  <c r="B1" i="83" s="1"/>
  <c r="E24" i="40"/>
  <c r="E18" i="40"/>
  <c r="E17" i="40"/>
  <c r="F17" i="40"/>
  <c r="F14" i="40"/>
  <c r="E14" i="40"/>
  <c r="B6" i="83" a="1"/>
  <c r="B6" i="83" s="1"/>
  <c r="C6" i="83" s="1"/>
  <c r="W4" i="82" a="1"/>
  <c r="W4" i="82" s="1"/>
  <c r="F30" i="42"/>
  <c r="G30" i="42"/>
  <c r="I30" i="42"/>
  <c r="E30" i="42"/>
  <c r="K31" i="37"/>
  <c r="M31" i="37"/>
  <c r="B55" i="83" s="1"/>
  <c r="O16" i="37"/>
  <c r="O17" i="37"/>
  <c r="O18" i="37"/>
  <c r="O19" i="37"/>
  <c r="O20" i="37"/>
  <c r="O21" i="37"/>
  <c r="O22" i="37"/>
  <c r="O23" i="37"/>
  <c r="O24" i="37"/>
  <c r="O25" i="37"/>
  <c r="O26" i="37"/>
  <c r="O27" i="37"/>
  <c r="O28" i="37"/>
  <c r="O29" i="37"/>
  <c r="O30" i="37"/>
  <c r="O15" i="37"/>
  <c r="F38" i="38"/>
  <c r="G38" i="38"/>
  <c r="H38" i="38"/>
  <c r="I38" i="38"/>
  <c r="E38" i="38"/>
  <c r="F32" i="38"/>
  <c r="G32" i="38"/>
  <c r="H32" i="38"/>
  <c r="I32" i="38"/>
  <c r="E32" i="38"/>
  <c r="F24" i="38"/>
  <c r="G24" i="38"/>
  <c r="H24" i="38"/>
  <c r="I24" i="38"/>
  <c r="E24" i="38"/>
  <c r="F16" i="38"/>
  <c r="F25" i="38" s="1"/>
  <c r="I14" i="38"/>
  <c r="I16" i="38" s="1"/>
  <c r="F14" i="38"/>
  <c r="G14" i="38"/>
  <c r="G16" i="38" s="1"/>
  <c r="H14" i="38"/>
  <c r="H16" i="38" s="1"/>
  <c r="E14" i="38"/>
  <c r="E16" i="38" s="1"/>
  <c r="F23" i="40"/>
  <c r="G23" i="40"/>
  <c r="H23" i="40"/>
  <c r="I23" i="40"/>
  <c r="E23" i="40"/>
  <c r="F13" i="40"/>
  <c r="G13" i="40"/>
  <c r="H13" i="40"/>
  <c r="I13" i="40"/>
  <c r="E13" i="40"/>
  <c r="F45" i="41"/>
  <c r="G45" i="41"/>
  <c r="H45" i="41"/>
  <c r="I45" i="41"/>
  <c r="E45" i="41"/>
  <c r="F37" i="41"/>
  <c r="G37" i="41"/>
  <c r="H37" i="41"/>
  <c r="I37" i="41"/>
  <c r="E37" i="41"/>
  <c r="F29" i="41"/>
  <c r="G29" i="41"/>
  <c r="H29" i="41"/>
  <c r="I29" i="41"/>
  <c r="E29" i="41"/>
  <c r="F21" i="41"/>
  <c r="G21" i="41"/>
  <c r="H21" i="41"/>
  <c r="I21" i="41"/>
  <c r="E21" i="41"/>
  <c r="F13" i="41"/>
  <c r="G13" i="41"/>
  <c r="H13" i="41"/>
  <c r="I13" i="41"/>
  <c r="E13" i="41"/>
  <c r="B1" i="79" a="1"/>
  <c r="B1" i="79" s="1"/>
  <c r="F47" i="42"/>
  <c r="G47" i="42"/>
  <c r="H47" i="42"/>
  <c r="I47" i="42"/>
  <c r="E47" i="42"/>
  <c r="F39" i="42"/>
  <c r="G39" i="42"/>
  <c r="H39" i="42"/>
  <c r="I39" i="42"/>
  <c r="E39" i="42"/>
  <c r="F29" i="42"/>
  <c r="G29" i="42"/>
  <c r="H29" i="42"/>
  <c r="I29" i="42"/>
  <c r="E29" i="42"/>
  <c r="F21" i="42"/>
  <c r="G21" i="42"/>
  <c r="H21" i="42"/>
  <c r="I21" i="42"/>
  <c r="E21" i="42"/>
  <c r="F13" i="42"/>
  <c r="G13" i="42"/>
  <c r="H13" i="42"/>
  <c r="H30" i="42" s="1"/>
  <c r="I13" i="42"/>
  <c r="E13" i="42"/>
  <c r="F46" i="43"/>
  <c r="G46" i="43"/>
  <c r="H46" i="43"/>
  <c r="I46" i="43"/>
  <c r="E46" i="43"/>
  <c r="F38" i="43"/>
  <c r="G38" i="43"/>
  <c r="H38" i="43"/>
  <c r="I38" i="43"/>
  <c r="E38" i="43"/>
  <c r="F30" i="43"/>
  <c r="G30" i="43"/>
  <c r="H30" i="43"/>
  <c r="I30" i="43"/>
  <c r="E30" i="43"/>
  <c r="F22" i="43"/>
  <c r="G22" i="43"/>
  <c r="H22" i="43"/>
  <c r="I22" i="43"/>
  <c r="E22" i="43"/>
  <c r="F14" i="43"/>
  <c r="G14" i="43"/>
  <c r="H14" i="43"/>
  <c r="I14" i="43"/>
  <c r="E14" i="43"/>
  <c r="F51" i="44"/>
  <c r="G51" i="44"/>
  <c r="H51" i="44"/>
  <c r="I51" i="44"/>
  <c r="E51" i="44"/>
  <c r="F28" i="44"/>
  <c r="G28" i="44"/>
  <c r="H28" i="44"/>
  <c r="I28" i="44"/>
  <c r="E28" i="44"/>
  <c r="F30" i="45"/>
  <c r="G30" i="45"/>
  <c r="H30" i="45"/>
  <c r="I30" i="45"/>
  <c r="E30" i="45"/>
  <c r="F21" i="45"/>
  <c r="G21" i="45"/>
  <c r="H21" i="45"/>
  <c r="I21" i="45"/>
  <c r="E21" i="45"/>
  <c r="F51" i="46"/>
  <c r="G51" i="46"/>
  <c r="H51" i="46"/>
  <c r="I51" i="46"/>
  <c r="E51" i="46"/>
  <c r="F28" i="46"/>
  <c r="G28" i="46"/>
  <c r="H28" i="46"/>
  <c r="I28" i="46"/>
  <c r="E28" i="46"/>
  <c r="F51" i="47"/>
  <c r="G51" i="47"/>
  <c r="H51" i="47"/>
  <c r="I51" i="47"/>
  <c r="E51" i="47"/>
  <c r="F28" i="47"/>
  <c r="G28" i="47"/>
  <c r="H28" i="47"/>
  <c r="I28" i="47"/>
  <c r="E28" i="47"/>
  <c r="F51" i="48"/>
  <c r="G51" i="48"/>
  <c r="H51" i="48"/>
  <c r="I51" i="48"/>
  <c r="E51" i="48"/>
  <c r="F28" i="48"/>
  <c r="F18" i="40" s="1"/>
  <c r="F24" i="40" s="1"/>
  <c r="G28" i="48"/>
  <c r="H28" i="48"/>
  <c r="I28" i="48"/>
  <c r="E28" i="48"/>
  <c r="E20" i="66"/>
  <c r="F20" i="66"/>
  <c r="H20" i="66"/>
  <c r="D20" i="66"/>
  <c r="E16" i="66"/>
  <c r="F16" i="66"/>
  <c r="F36" i="66" s="1"/>
  <c r="G16" i="66"/>
  <c r="G36" i="66" s="1"/>
  <c r="H16" i="66"/>
  <c r="H36" i="66" s="1"/>
  <c r="H40" i="66" s="1"/>
  <c r="D16" i="66"/>
  <c r="E43" i="64"/>
  <c r="F43" i="64"/>
  <c r="F33" i="66" s="1"/>
  <c r="G43" i="64"/>
  <c r="G33" i="66" s="1"/>
  <c r="H43" i="64"/>
  <c r="H33" i="66" s="1"/>
  <c r="D43" i="64"/>
  <c r="E35" i="64"/>
  <c r="F35" i="64"/>
  <c r="F32" i="66" s="1"/>
  <c r="G35" i="64"/>
  <c r="G32" i="66" s="1"/>
  <c r="H35" i="64"/>
  <c r="H32" i="66" s="1"/>
  <c r="D35" i="64"/>
  <c r="E22" i="64"/>
  <c r="F22" i="64"/>
  <c r="F31" i="66" s="1"/>
  <c r="G22" i="64"/>
  <c r="G31" i="66" s="1"/>
  <c r="H22" i="64"/>
  <c r="H31" i="66" s="1"/>
  <c r="D22" i="64"/>
  <c r="G40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23" i="52"/>
  <c r="D38" i="52"/>
  <c r="E38" i="52"/>
  <c r="F38" i="52"/>
  <c r="C38" i="52"/>
  <c r="G20" i="52"/>
  <c r="D21" i="52"/>
  <c r="E21" i="52"/>
  <c r="G4" i="52"/>
  <c r="G5" i="52"/>
  <c r="G6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3" i="52"/>
  <c r="D19" i="52"/>
  <c r="E19" i="52"/>
  <c r="F19" i="52"/>
  <c r="F21" i="52" s="1"/>
  <c r="F39" i="52" s="1"/>
  <c r="F41" i="52" s="1"/>
  <c r="C19" i="52"/>
  <c r="C21" i="52" s="1"/>
  <c r="C39" i="52" s="1"/>
  <c r="C41" i="52" s="1"/>
  <c r="D36" i="79"/>
  <c r="D38" i="79" s="1"/>
  <c r="C36" i="79"/>
  <c r="C38" i="79" s="1"/>
  <c r="H35" i="79"/>
  <c r="H36" i="79" s="1"/>
  <c r="H38" i="79" s="1"/>
  <c r="G35" i="79"/>
  <c r="G36" i="79" s="1"/>
  <c r="G38" i="79" s="1"/>
  <c r="F35" i="79"/>
  <c r="F36" i="79" s="1"/>
  <c r="F38" i="79" s="1"/>
  <c r="E35" i="79"/>
  <c r="D35" i="79"/>
  <c r="C35" i="79"/>
  <c r="I34" i="79"/>
  <c r="I33" i="79"/>
  <c r="I32" i="79"/>
  <c r="I31" i="79"/>
  <c r="I30" i="79"/>
  <c r="I29" i="79"/>
  <c r="I28" i="79"/>
  <c r="I27" i="79"/>
  <c r="I26" i="79"/>
  <c r="I25" i="79"/>
  <c r="I24" i="79"/>
  <c r="I23" i="79"/>
  <c r="I22" i="79"/>
  <c r="I21" i="79"/>
  <c r="I20" i="79"/>
  <c r="H16" i="79"/>
  <c r="H18" i="79" s="1"/>
  <c r="G16" i="79"/>
  <c r="G18" i="79" s="1"/>
  <c r="F16" i="79"/>
  <c r="F18" i="79" s="1"/>
  <c r="E16" i="79"/>
  <c r="I16" i="79" s="1"/>
  <c r="I18" i="79" s="1"/>
  <c r="D16" i="79"/>
  <c r="D18" i="79" s="1"/>
  <c r="C16" i="79"/>
  <c r="C18" i="79" s="1"/>
  <c r="I15" i="79"/>
  <c r="I14" i="79"/>
  <c r="I13" i="79"/>
  <c r="I12" i="79"/>
  <c r="I11" i="79"/>
  <c r="I10" i="79"/>
  <c r="I9" i="79"/>
  <c r="I8" i="79"/>
  <c r="W48" i="82"/>
  <c r="V48" i="82"/>
  <c r="U48" i="82"/>
  <c r="T48" i="82"/>
  <c r="W47" i="82"/>
  <c r="V47" i="82"/>
  <c r="U47" i="82"/>
  <c r="T47" i="82"/>
  <c r="W46" i="82"/>
  <c r="V46" i="82"/>
  <c r="U46" i="82"/>
  <c r="T46" i="82"/>
  <c r="S46" i="82" s="1"/>
  <c r="W45" i="82"/>
  <c r="V45" i="82"/>
  <c r="U45" i="82"/>
  <c r="T45" i="82"/>
  <c r="W44" i="82"/>
  <c r="V44" i="82"/>
  <c r="U44" i="82"/>
  <c r="T44" i="82"/>
  <c r="W43" i="82"/>
  <c r="V43" i="82"/>
  <c r="U43" i="82"/>
  <c r="T43" i="82"/>
  <c r="W42" i="82"/>
  <c r="V42" i="82"/>
  <c r="U42" i="82"/>
  <c r="T42" i="82"/>
  <c r="W41" i="82"/>
  <c r="V41" i="82"/>
  <c r="U41" i="82"/>
  <c r="T41" i="82"/>
  <c r="W40" i="82"/>
  <c r="V40" i="82"/>
  <c r="U40" i="82"/>
  <c r="T40" i="82"/>
  <c r="W39" i="82"/>
  <c r="V39" i="82"/>
  <c r="U39" i="82"/>
  <c r="T39" i="82"/>
  <c r="Y39" i="82" s="1"/>
  <c r="W38" i="82"/>
  <c r="V38" i="82"/>
  <c r="U38" i="82"/>
  <c r="T38" i="82"/>
  <c r="W37" i="82"/>
  <c r="V37" i="82"/>
  <c r="U37" i="82"/>
  <c r="T37" i="82"/>
  <c r="W36" i="82"/>
  <c r="V36" i="82"/>
  <c r="U36" i="82"/>
  <c r="T36" i="82"/>
  <c r="W35" i="82"/>
  <c r="V35" i="82"/>
  <c r="U35" i="82"/>
  <c r="T35" i="82"/>
  <c r="W27" i="82"/>
  <c r="V27" i="82"/>
  <c r="U27" i="82"/>
  <c r="T27" i="82"/>
  <c r="W26" i="82"/>
  <c r="V26" i="82"/>
  <c r="U26" i="82"/>
  <c r="T26" i="82"/>
  <c r="W25" i="82"/>
  <c r="V25" i="82"/>
  <c r="U25" i="82"/>
  <c r="T25" i="82"/>
  <c r="W24" i="82"/>
  <c r="V24" i="82"/>
  <c r="U24" i="82"/>
  <c r="T24" i="82"/>
  <c r="W23" i="82"/>
  <c r="V23" i="82"/>
  <c r="U23" i="82"/>
  <c r="T23" i="82"/>
  <c r="W22" i="82"/>
  <c r="V22" i="82"/>
  <c r="U22" i="82"/>
  <c r="T22" i="82"/>
  <c r="W21" i="82"/>
  <c r="V21" i="82"/>
  <c r="U21" i="82"/>
  <c r="T21" i="82"/>
  <c r="W20" i="82"/>
  <c r="V20" i="82"/>
  <c r="U20" i="82"/>
  <c r="T20" i="82"/>
  <c r="W19" i="82"/>
  <c r="V19" i="82"/>
  <c r="U19" i="82"/>
  <c r="T19" i="82"/>
  <c r="W18" i="82"/>
  <c r="V18" i="82"/>
  <c r="U18" i="82"/>
  <c r="T18" i="82"/>
  <c r="W17" i="82"/>
  <c r="V17" i="82"/>
  <c r="U17" i="82"/>
  <c r="T17" i="82"/>
  <c r="W16" i="82"/>
  <c r="V16" i="82"/>
  <c r="U16" i="82"/>
  <c r="T16" i="82"/>
  <c r="W15" i="82"/>
  <c r="V15" i="82"/>
  <c r="U15" i="82"/>
  <c r="T15" i="82"/>
  <c r="W14" i="82"/>
  <c r="V14" i="82"/>
  <c r="U14" i="82"/>
  <c r="T14" i="82"/>
  <c r="W13" i="82"/>
  <c r="V13" i="82"/>
  <c r="U13" i="82"/>
  <c r="T13" i="82"/>
  <c r="W12" i="82"/>
  <c r="V12" i="82"/>
  <c r="U12" i="82"/>
  <c r="T12" i="82"/>
  <c r="W11" i="82"/>
  <c r="V11" i="82"/>
  <c r="U11" i="82"/>
  <c r="T11" i="82"/>
  <c r="W10" i="82"/>
  <c r="V10" i="82"/>
  <c r="U10" i="82"/>
  <c r="T10" i="82"/>
  <c r="M28" i="82"/>
  <c r="L28" i="82"/>
  <c r="K28" i="82"/>
  <c r="J28" i="82"/>
  <c r="I28" i="82"/>
  <c r="H28" i="82"/>
  <c r="G28" i="82"/>
  <c r="F28" i="82"/>
  <c r="E28" i="82"/>
  <c r="D28" i="82"/>
  <c r="C28" i="82"/>
  <c r="B28" i="82"/>
  <c r="E59" i="83"/>
  <c r="D59" i="83"/>
  <c r="C59" i="83"/>
  <c r="C60" i="83" s="1"/>
  <c r="E50" i="83"/>
  <c r="D50" i="83"/>
  <c r="C50" i="83"/>
  <c r="D5" i="83"/>
  <c r="E5" i="83" s="1"/>
  <c r="M49" i="82"/>
  <c r="L49" i="82"/>
  <c r="K49" i="82"/>
  <c r="J49" i="82"/>
  <c r="I49" i="82"/>
  <c r="H49" i="82"/>
  <c r="G49" i="82"/>
  <c r="F49" i="82"/>
  <c r="E49" i="82"/>
  <c r="D49" i="82"/>
  <c r="C49" i="82"/>
  <c r="B49" i="82"/>
  <c r="N48" i="82"/>
  <c r="N47" i="82"/>
  <c r="N46" i="82"/>
  <c r="N45" i="82"/>
  <c r="N44" i="82"/>
  <c r="N43" i="82"/>
  <c r="B44" i="83" s="1"/>
  <c r="N42" i="82"/>
  <c r="B43" i="83" s="1"/>
  <c r="N41" i="82"/>
  <c r="B42" i="83" s="1"/>
  <c r="N40" i="82"/>
  <c r="B41" i="83" s="1"/>
  <c r="N39" i="82"/>
  <c r="B40" i="83" s="1"/>
  <c r="N38" i="82"/>
  <c r="B39" i="83" s="1"/>
  <c r="N37" i="82"/>
  <c r="B38" i="83" s="1"/>
  <c r="N36" i="82"/>
  <c r="B37" i="83" s="1"/>
  <c r="N35" i="82"/>
  <c r="B36" i="83" s="1"/>
  <c r="N34" i="82"/>
  <c r="N27" i="82"/>
  <c r="B28" i="83" s="1"/>
  <c r="N26" i="82"/>
  <c r="B27" i="83" s="1"/>
  <c r="N25" i="82"/>
  <c r="B26" i="83" s="1"/>
  <c r="N24" i="82"/>
  <c r="N23" i="82"/>
  <c r="N22" i="82"/>
  <c r="B23" i="83" s="1"/>
  <c r="N21" i="82"/>
  <c r="N20" i="82"/>
  <c r="B21" i="83" s="1"/>
  <c r="N19" i="82"/>
  <c r="B20" i="83" s="1"/>
  <c r="N18" i="82"/>
  <c r="B19" i="83" s="1"/>
  <c r="N17" i="82"/>
  <c r="B18" i="83" s="1"/>
  <c r="N16" i="82"/>
  <c r="B17" i="83" s="1"/>
  <c r="N15" i="82"/>
  <c r="B16" i="83" s="1"/>
  <c r="N14" i="82"/>
  <c r="B15" i="83" s="1"/>
  <c r="N13" i="82"/>
  <c r="N12" i="82"/>
  <c r="B13" i="83" s="1"/>
  <c r="N11" i="82"/>
  <c r="B12" i="83" s="1"/>
  <c r="N10" i="82"/>
  <c r="B11" i="83" s="1"/>
  <c r="O31" i="37" l="1"/>
  <c r="E18" i="79"/>
  <c r="E36" i="79" s="1"/>
  <c r="E38" i="79" s="1"/>
  <c r="H14" i="40"/>
  <c r="H17" i="40" s="1"/>
  <c r="G34" i="66"/>
  <c r="M70" i="82" s="1"/>
  <c r="B50" i="83"/>
  <c r="D51" i="83" s="1"/>
  <c r="H37" i="66"/>
  <c r="N64" i="82"/>
  <c r="F37" i="66"/>
  <c r="F40" i="66" s="1"/>
  <c r="S40" i="82"/>
  <c r="S43" i="82"/>
  <c r="Y43" i="82"/>
  <c r="AA44" i="82"/>
  <c r="Z44" i="82"/>
  <c r="AB44" i="82"/>
  <c r="Y44" i="82"/>
  <c r="Y45" i="82"/>
  <c r="Z45" i="82"/>
  <c r="AB45" i="82"/>
  <c r="AA45" i="82"/>
  <c r="AB40" i="82"/>
  <c r="AA40" i="82"/>
  <c r="Z40" i="82"/>
  <c r="AB43" i="82"/>
  <c r="AA43" i="82"/>
  <c r="Z43" i="82"/>
  <c r="AB41" i="82"/>
  <c r="AA41" i="82"/>
  <c r="Z41" i="82"/>
  <c r="AB39" i="82"/>
  <c r="AA39" i="82"/>
  <c r="Z39" i="82"/>
  <c r="AA42" i="82"/>
  <c r="Z42" i="82"/>
  <c r="AB42" i="82"/>
  <c r="AB15" i="82"/>
  <c r="AA15" i="82"/>
  <c r="Z15" i="82"/>
  <c r="Y15" i="82"/>
  <c r="AB24" i="82"/>
  <c r="AA24" i="82"/>
  <c r="Z24" i="82"/>
  <c r="Y24" i="82"/>
  <c r="AA12" i="82"/>
  <c r="Z12" i="82"/>
  <c r="Y12" i="82"/>
  <c r="AB12" i="82"/>
  <c r="AB18" i="82"/>
  <c r="AA18" i="82"/>
  <c r="Z18" i="82"/>
  <c r="Y18" i="82"/>
  <c r="AA21" i="82"/>
  <c r="Z21" i="82"/>
  <c r="Y21" i="82"/>
  <c r="AB21" i="82"/>
  <c r="AB10" i="82"/>
  <c r="AA10" i="82"/>
  <c r="Z10" i="82"/>
  <c r="Y10" i="82"/>
  <c r="Z13" i="82"/>
  <c r="AB13" i="82"/>
  <c r="AA13" i="82"/>
  <c r="Y13" i="82"/>
  <c r="AB16" i="82"/>
  <c r="Y16" i="82"/>
  <c r="Z16" i="82"/>
  <c r="AA16" i="82"/>
  <c r="AB19" i="82"/>
  <c r="AA19" i="82"/>
  <c r="Y19" i="82"/>
  <c r="Z19" i="82"/>
  <c r="AB22" i="82"/>
  <c r="AA22" i="82"/>
  <c r="Z22" i="82"/>
  <c r="Y22" i="82"/>
  <c r="AB11" i="82"/>
  <c r="AA11" i="82"/>
  <c r="Z11" i="82"/>
  <c r="Y11" i="82"/>
  <c r="AB14" i="82"/>
  <c r="AA14" i="82"/>
  <c r="Z14" i="82"/>
  <c r="Y14" i="82"/>
  <c r="AB17" i="82"/>
  <c r="AA17" i="82"/>
  <c r="Y17" i="82"/>
  <c r="Z17" i="82"/>
  <c r="AB20" i="82"/>
  <c r="AA20" i="82"/>
  <c r="Z20" i="82"/>
  <c r="Y20" i="82"/>
  <c r="AB23" i="82"/>
  <c r="AA23" i="82"/>
  <c r="Z23" i="82"/>
  <c r="Y23" i="82"/>
  <c r="S37" i="82"/>
  <c r="Z37" i="82"/>
  <c r="Y37" i="82"/>
  <c r="AB37" i="82"/>
  <c r="AA37" i="82"/>
  <c r="AB35" i="82"/>
  <c r="AA35" i="82"/>
  <c r="Z35" i="82"/>
  <c r="Y35" i="82"/>
  <c r="AB38" i="82"/>
  <c r="AA38" i="82"/>
  <c r="Z38" i="82"/>
  <c r="Y38" i="82"/>
  <c r="AA36" i="82"/>
  <c r="AB36" i="82"/>
  <c r="Z36" i="82"/>
  <c r="Y36" i="82"/>
  <c r="I14" i="40"/>
  <c r="I17" i="40" s="1"/>
  <c r="F34" i="66"/>
  <c r="L70" i="82" s="1"/>
  <c r="H34" i="66"/>
  <c r="I20" i="80"/>
  <c r="L53" i="82"/>
  <c r="L62" i="82" s="1"/>
  <c r="S14" i="82"/>
  <c r="S17" i="82"/>
  <c r="S20" i="82"/>
  <c r="S26" i="82"/>
  <c r="S36" i="82"/>
  <c r="S39" i="82"/>
  <c r="S42" i="82"/>
  <c r="S45" i="82"/>
  <c r="S48" i="82"/>
  <c r="S47" i="82"/>
  <c r="S11" i="82"/>
  <c r="W49" i="82"/>
  <c r="S10" i="82"/>
  <c r="S13" i="82"/>
  <c r="S16" i="82"/>
  <c r="S19" i="82"/>
  <c r="S22" i="82"/>
  <c r="S25" i="82"/>
  <c r="S35" i="82"/>
  <c r="S38" i="82"/>
  <c r="S41" i="82"/>
  <c r="S44" i="82"/>
  <c r="S23" i="82"/>
  <c r="G53" i="82"/>
  <c r="G62" i="82" s="1"/>
  <c r="S12" i="82"/>
  <c r="S15" i="82"/>
  <c r="S18" i="82"/>
  <c r="S21" i="82"/>
  <c r="S24" i="82"/>
  <c r="S27" i="82"/>
  <c r="F53" i="82"/>
  <c r="F62" i="82" s="1"/>
  <c r="B24" i="83"/>
  <c r="I53" i="82"/>
  <c r="I62" i="82" s="1"/>
  <c r="G23" i="66"/>
  <c r="E23" i="66"/>
  <c r="D23" i="66"/>
  <c r="G37" i="66"/>
  <c r="H23" i="66"/>
  <c r="F23" i="66"/>
  <c r="C29" i="83"/>
  <c r="C52" i="83" s="1"/>
  <c r="U28" i="82"/>
  <c r="B25" i="83"/>
  <c r="B22" i="83"/>
  <c r="D53" i="82"/>
  <c r="D62" i="82" s="1"/>
  <c r="U49" i="82"/>
  <c r="J53" i="82"/>
  <c r="J62" i="82" s="1"/>
  <c r="M53" i="82"/>
  <c r="M62" i="82" s="1"/>
  <c r="I40" i="80"/>
  <c r="I21" i="80"/>
  <c r="I23" i="80" s="1"/>
  <c r="I41" i="80" s="1"/>
  <c r="I43" i="80" s="1"/>
  <c r="H18" i="40"/>
  <c r="G14" i="40"/>
  <c r="G17" i="40" s="1"/>
  <c r="V28" i="82"/>
  <c r="E53" i="82"/>
  <c r="N49" i="82"/>
  <c r="K53" i="82"/>
  <c r="K62" i="82" s="1"/>
  <c r="F38" i="35"/>
  <c r="E38" i="35"/>
  <c r="H38" i="35"/>
  <c r="G38" i="35"/>
  <c r="I38" i="35"/>
  <c r="I37" i="36"/>
  <c r="H37" i="36"/>
  <c r="E22" i="36"/>
  <c r="E37" i="36" s="1"/>
  <c r="B14" i="83"/>
  <c r="N28" i="82"/>
  <c r="W28" i="82"/>
  <c r="E25" i="38"/>
  <c r="H25" i="38"/>
  <c r="G25" i="38"/>
  <c r="I25" i="38"/>
  <c r="E39" i="52"/>
  <c r="E41" i="52" s="1"/>
  <c r="D39" i="52"/>
  <c r="D41" i="52" s="1"/>
  <c r="G38" i="52"/>
  <c r="G19" i="52"/>
  <c r="G21" i="52" s="1"/>
  <c r="I35" i="79"/>
  <c r="I36" i="79" s="1"/>
  <c r="I38" i="79" s="1"/>
  <c r="T49" i="82"/>
  <c r="B50" i="82"/>
  <c r="C50" i="82" s="1"/>
  <c r="D50" i="82" s="1"/>
  <c r="V49" i="82"/>
  <c r="H53" i="82"/>
  <c r="B29" i="82"/>
  <c r="T28" i="82"/>
  <c r="Y28" i="82" s="1"/>
  <c r="C53" i="82"/>
  <c r="C62" i="82" s="1"/>
  <c r="B53" i="82"/>
  <c r="D6" i="83"/>
  <c r="C34" i="83"/>
  <c r="D60" i="83"/>
  <c r="E60" i="83" s="1"/>
  <c r="G40" i="66" l="1"/>
  <c r="G42" i="66" s="1"/>
  <c r="Y49" i="82"/>
  <c r="L71" i="82"/>
  <c r="E51" i="83"/>
  <c r="C51" i="83"/>
  <c r="O28" i="82"/>
  <c r="P28" i="82" s="1"/>
  <c r="L72" i="82"/>
  <c r="F42" i="66"/>
  <c r="I18" i="40"/>
  <c r="N75" i="82" s="1"/>
  <c r="G18" i="40"/>
  <c r="G24" i="40" s="1"/>
  <c r="AB28" i="82"/>
  <c r="AB29" i="82" s="1"/>
  <c r="N53" i="82"/>
  <c r="B54" i="83" s="1"/>
  <c r="B56" i="83" s="1"/>
  <c r="B57" i="83" s="1"/>
  <c r="Z28" i="82"/>
  <c r="Z29" i="82" s="1"/>
  <c r="AA28" i="82"/>
  <c r="AA29" i="82" s="1"/>
  <c r="Y29" i="82"/>
  <c r="AB49" i="82"/>
  <c r="AA49" i="82"/>
  <c r="Z49" i="82"/>
  <c r="H24" i="40"/>
  <c r="M75" i="82"/>
  <c r="N70" i="82"/>
  <c r="H42" i="66"/>
  <c r="W53" i="82"/>
  <c r="B30" i="82"/>
  <c r="B51" i="82"/>
  <c r="U53" i="82"/>
  <c r="M71" i="82"/>
  <c r="M72" i="82" s="1"/>
  <c r="N71" i="82"/>
  <c r="N72" i="82" s="1"/>
  <c r="B29" i="83"/>
  <c r="C30" i="83" s="1"/>
  <c r="T50" i="82"/>
  <c r="S49" i="82"/>
  <c r="C29" i="82"/>
  <c r="D29" i="82" s="1"/>
  <c r="E29" i="82" s="1"/>
  <c r="T29" i="82"/>
  <c r="S28" i="82"/>
  <c r="E29" i="83"/>
  <c r="E52" i="83" s="1"/>
  <c r="D29" i="83"/>
  <c r="D52" i="83" s="1"/>
  <c r="C51" i="82"/>
  <c r="E62" i="82"/>
  <c r="G39" i="52"/>
  <c r="G41" i="52" s="1"/>
  <c r="B62" i="82"/>
  <c r="B66" i="82" s="1"/>
  <c r="C64" i="82" s="1"/>
  <c r="C66" i="82" s="1"/>
  <c r="D64" i="82" s="1"/>
  <c r="D66" i="82" s="1"/>
  <c r="E64" i="82" s="1"/>
  <c r="T53" i="82"/>
  <c r="H62" i="82"/>
  <c r="V53" i="82"/>
  <c r="B54" i="82"/>
  <c r="D34" i="83"/>
  <c r="E6" i="83"/>
  <c r="E34" i="83" s="1"/>
  <c r="E50" i="82"/>
  <c r="D51" i="82"/>
  <c r="C54" i="83" l="1"/>
  <c r="C56" i="83" s="1"/>
  <c r="N62" i="82"/>
  <c r="N66" i="82" s="1"/>
  <c r="B55" i="82"/>
  <c r="I24" i="40"/>
  <c r="O49" i="82"/>
  <c r="P49" i="82" s="1"/>
  <c r="P53" i="82" s="1"/>
  <c r="L75" i="82"/>
  <c r="Y53" i="82"/>
  <c r="Y54" i="82" s="1"/>
  <c r="AB53" i="82"/>
  <c r="AB54" i="82" s="1"/>
  <c r="AA53" i="82"/>
  <c r="AA54" i="82" s="1"/>
  <c r="Z53" i="82"/>
  <c r="Z54" i="82" s="1"/>
  <c r="E66" i="82"/>
  <c r="F64" i="82" s="1"/>
  <c r="F66" i="82" s="1"/>
  <c r="G64" i="82" s="1"/>
  <c r="G66" i="82" s="1"/>
  <c r="H64" i="82" s="1"/>
  <c r="H66" i="82" s="1"/>
  <c r="I64" i="82" s="1"/>
  <c r="I66" i="82" s="1"/>
  <c r="J64" i="82" s="1"/>
  <c r="J66" i="82" s="1"/>
  <c r="K64" i="82" s="1"/>
  <c r="K66" i="82" s="1"/>
  <c r="L64" i="82" s="1"/>
  <c r="L66" i="82" s="1"/>
  <c r="M64" i="82" s="1"/>
  <c r="M66" i="82" s="1"/>
  <c r="D30" i="82"/>
  <c r="C30" i="82"/>
  <c r="T30" i="82"/>
  <c r="U29" i="82"/>
  <c r="E30" i="83"/>
  <c r="T54" i="82"/>
  <c r="T55" i="82" s="1"/>
  <c r="S53" i="82"/>
  <c r="T51" i="82"/>
  <c r="C54" i="82"/>
  <c r="C55" i="82" s="1"/>
  <c r="D30" i="83"/>
  <c r="U50" i="82"/>
  <c r="E51" i="82"/>
  <c r="F50" i="82"/>
  <c r="E30" i="82"/>
  <c r="F29" i="82"/>
  <c r="O53" i="82" l="1"/>
  <c r="D54" i="82"/>
  <c r="D55" i="82" s="1"/>
  <c r="U51" i="82"/>
  <c r="V50" i="82"/>
  <c r="U30" i="82"/>
  <c r="V29" i="82"/>
  <c r="U54" i="82"/>
  <c r="U55" i="82" s="1"/>
  <c r="D54" i="83"/>
  <c r="C57" i="83"/>
  <c r="G29" i="82"/>
  <c r="F30" i="82"/>
  <c r="F51" i="82"/>
  <c r="G50" i="82"/>
  <c r="E54" i="82" l="1"/>
  <c r="E55" i="82" s="1"/>
  <c r="V54" i="82"/>
  <c r="W54" i="82" s="1"/>
  <c r="W55" i="82" s="1"/>
  <c r="V51" i="82"/>
  <c r="W50" i="82"/>
  <c r="W51" i="82" s="1"/>
  <c r="V30" i="82"/>
  <c r="W29" i="82"/>
  <c r="D56" i="83"/>
  <c r="G51" i="82"/>
  <c r="H50" i="82"/>
  <c r="G30" i="82"/>
  <c r="H29" i="82"/>
  <c r="F54" i="82" l="1"/>
  <c r="G54" i="82" s="1"/>
  <c r="V55" i="82"/>
  <c r="S50" i="82"/>
  <c r="S54" i="82"/>
  <c r="W30" i="82"/>
  <c r="S29" i="82"/>
  <c r="E54" i="83"/>
  <c r="D57" i="83"/>
  <c r="F55" i="82"/>
  <c r="H51" i="82"/>
  <c r="I50" i="82"/>
  <c r="H30" i="82"/>
  <c r="I29" i="82"/>
  <c r="E56" i="83" l="1"/>
  <c r="E57" i="83" s="1"/>
  <c r="J50" i="82"/>
  <c r="I51" i="82"/>
  <c r="J29" i="82"/>
  <c r="I30" i="82"/>
  <c r="G55" i="82"/>
  <c r="H54" i="82"/>
  <c r="H55" i="82" l="1"/>
  <c r="I54" i="82"/>
  <c r="K29" i="82"/>
  <c r="J30" i="82"/>
  <c r="K50" i="82"/>
  <c r="J51" i="82"/>
  <c r="K51" i="82" l="1"/>
  <c r="L50" i="82"/>
  <c r="K30" i="82"/>
  <c r="L29" i="82"/>
  <c r="I55" i="82"/>
  <c r="J54" i="82"/>
  <c r="J55" i="82" l="1"/>
  <c r="K54" i="82"/>
  <c r="L30" i="82"/>
  <c r="M29" i="82"/>
  <c r="M30" i="82" s="1"/>
  <c r="M50" i="82"/>
  <c r="M51" i="82" s="1"/>
  <c r="L51" i="82"/>
  <c r="K55" i="82" l="1"/>
  <c r="L54" i="82"/>
  <c r="L55" i="82" l="1"/>
  <c r="M54" i="82"/>
  <c r="M55" i="82" s="1"/>
  <c r="H14" i="53" l="1"/>
  <c r="H13" i="53"/>
  <c r="H12" i="53"/>
  <c r="H11" i="53"/>
  <c r="H10" i="53"/>
  <c r="H9" i="53"/>
  <c r="H8" i="53"/>
  <c r="H7" i="53"/>
  <c r="G37" i="53"/>
  <c r="F37" i="53"/>
  <c r="D37" i="53"/>
  <c r="C37" i="53"/>
  <c r="G15" i="53"/>
  <c r="G17" i="53" s="1"/>
  <c r="F15" i="53"/>
  <c r="F17" i="53" s="1"/>
  <c r="E15" i="53"/>
  <c r="E17" i="53" s="1"/>
  <c r="E35" i="53" s="1"/>
  <c r="E37" i="53" s="1"/>
  <c r="D15" i="53"/>
  <c r="D17" i="53" s="1"/>
  <c r="C15" i="53"/>
  <c r="L38" i="77"/>
  <c r="L39" i="77" s="1"/>
  <c r="F12" i="77"/>
  <c r="J12" i="77"/>
  <c r="N12" i="77"/>
  <c r="L53" i="77"/>
  <c r="L45" i="77"/>
  <c r="F37" i="77"/>
  <c r="H14" i="37"/>
  <c r="G2" i="35"/>
  <c r="G2" i="36"/>
  <c r="G2" i="38"/>
  <c r="G2" i="40"/>
  <c r="G2" i="41"/>
  <c r="G2" i="42"/>
  <c r="G2" i="43"/>
  <c r="G2" i="44"/>
  <c r="G2" i="45"/>
  <c r="G2" i="46"/>
  <c r="G2" i="47"/>
  <c r="G2" i="48"/>
  <c r="F2" i="66"/>
  <c r="F5" i="35"/>
  <c r="F5" i="36"/>
  <c r="F5" i="40"/>
  <c r="F5" i="38"/>
  <c r="F5" i="41"/>
  <c r="F5" i="42"/>
  <c r="F5" i="43"/>
  <c r="F5" i="44"/>
  <c r="F5" i="45"/>
  <c r="F5" i="46"/>
  <c r="F5" i="47"/>
  <c r="F5" i="48"/>
  <c r="E5" i="66"/>
  <c r="E5" i="35"/>
  <c r="E5" i="36"/>
  <c r="E5" i="38"/>
  <c r="E5" i="40"/>
  <c r="E5" i="41"/>
  <c r="E5" i="42"/>
  <c r="E5" i="43"/>
  <c r="E5" i="44"/>
  <c r="E5" i="45"/>
  <c r="E5" i="46"/>
  <c r="E5" i="47"/>
  <c r="E5" i="48"/>
  <c r="F2" i="64"/>
  <c r="E5" i="64"/>
  <c r="D5" i="64"/>
  <c r="J45" i="57"/>
  <c r="I70" i="62"/>
  <c r="D5" i="66"/>
  <c r="C20" i="61"/>
  <c r="L9" i="81"/>
  <c r="B55" i="54"/>
  <c r="N5" i="54"/>
  <c r="B28" i="54"/>
  <c r="J5" i="54"/>
  <c r="F5" i="54"/>
  <c r="N69" i="54"/>
  <c r="G46" i="49"/>
  <c r="J11" i="37"/>
  <c r="F22" i="49"/>
  <c r="F2" i="49"/>
  <c r="E5" i="49"/>
  <c r="D5" i="49"/>
  <c r="G46" i="50"/>
  <c r="F2" i="50"/>
  <c r="E5" i="50"/>
  <c r="D5" i="50"/>
  <c r="G49" i="51"/>
  <c r="F44" i="51"/>
  <c r="F2" i="51"/>
  <c r="E5" i="51"/>
  <c r="D5" i="51"/>
  <c r="C20" i="63"/>
  <c r="J61" i="63"/>
  <c r="J26" i="57"/>
  <c r="A3" i="33"/>
  <c r="B3" i="33"/>
  <c r="C3" i="33"/>
  <c r="D3" i="33"/>
  <c r="F3" i="33"/>
  <c r="G3" i="33"/>
  <c r="H3" i="33"/>
  <c r="A59" i="54"/>
  <c r="N55" i="77" l="1"/>
  <c r="C17" i="53"/>
  <c r="H15" i="53"/>
  <c r="H17" i="53"/>
  <c r="H35" i="53" s="1"/>
  <c r="H37" i="5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I did not enter a line for "2000 Intermediate Sources" since per DOE it is not in use in Nevada.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29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410 has been deleted.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6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  <comment ref="B28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  <comment ref="B29" authorId="0" shapeId="0" xr:uid="{00000000-0006-0000-0F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6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previously was known as program code "450".  "450" has been deleted from the  list of program codes.</t>
        </r>
      </text>
    </comment>
    <comment ref="B22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program code "550".  "550" no longer exists as a code.  </t>
        </r>
      </text>
    </comment>
    <comment ref="D22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According to DOE, this is not used in Nevada.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29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Voc Ed was Program Code "700".</t>
        </r>
      </text>
    </comment>
    <comment ref="D5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Food Service Program previously followed this section.  The Program code for FS was deleted.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38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New function code.  Previously was coded to "4600"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19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Function 6000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18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notation is "834" for this line item; however, that # is for Debt Service.  I would offer the number should be "790".</t>
        </r>
      </text>
    </comment>
    <comment ref="D26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notated sheets have a "?" for this change.  Looks OK to me, for whatever that's worth.</t>
        </r>
      </text>
    </comment>
    <comment ref="D30" authorId="0" shapeId="0" xr:uid="{00000000-0006-0000-18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Object code 830 is now "Debt Related Expenditures/Expenses.  Object code 832 is "Interest".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According to DOE, this section is not used by Nevada School Districts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9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Description now is "Net Proceed from Minerals Adjustment"</t>
        </r>
      </text>
    </comment>
    <comment ref="C16" authorId="0" shapeId="0" xr:uid="{00000000-0006-0000-22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"100".  Remove &amp; use summary code 1300?</t>
        </r>
      </text>
    </comment>
    <comment ref="C17" authorId="0" shapeId="0" xr:uid="{00000000-0006-0000-22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"600
".  Remove &amp; use summary code 1300?</t>
        </r>
      </text>
    </comment>
    <comment ref="C18" authorId="0" shapeId="0" xr:uid="{00000000-0006-0000-22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"140".  Remove &amp; use summary code 1300?</t>
        </r>
      </text>
    </comment>
    <comment ref="C20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1" authorId="0" shapeId="0" xr:uid="{00000000-0006-0000-22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3" authorId="0" shapeId="0" xr:uid="{00000000-0006-0000-22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"1610".  There now are several new Food Svc Revenue categories that are not listed here.</t>
        </r>
      </text>
    </comment>
    <comment ref="C24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"1611".</t>
        </r>
      </text>
    </comment>
    <comment ref="C25" authorId="0" shapeId="0" xr:uid="{00000000-0006-0000-22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"1612".</t>
        </r>
      </text>
    </comment>
    <comment ref="C26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"1613".</t>
        </r>
      </text>
    </comment>
    <comment ref="C27" authorId="0" shapeId="0" xr:uid="{00000000-0006-0000-22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 "1690" now is defunct.  </t>
        </r>
      </text>
    </comment>
    <comment ref="C31" authorId="0" shapeId="0" xr:uid="{00000000-0006-0000-22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"Rent".</t>
        </r>
      </text>
    </comment>
    <comment ref="C33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codes "1940" &amp; "1950" are now combined into "1960".</t>
        </r>
      </text>
    </comment>
    <comment ref="C34" authorId="0" shapeId="0" xr:uid="{00000000-0006-0000-22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"Other Local Revenue".</t>
        </r>
      </text>
    </comment>
    <comment ref="C38" authorId="0" shapeId="0" xr:uid="{00000000-0006-0000-22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"3110". 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7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There now is a "4100 Unrest'd Grants-in-Aid Direct from Fed" and 4200 is "Unrest'd Grants-in-Aid from Fed thru the State"</t>
        </r>
      </text>
    </comment>
    <comment ref="C8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9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
</t>
        </r>
      </text>
    </comment>
    <comment ref="C11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2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4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5" authorId="0" shapeId="0" xr:uid="{00000000-0006-0000-23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6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7" authorId="0" shapeId="0" xr:uid="{00000000-0006-0000-23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8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9" authorId="0" shapeId="0" xr:uid="{00000000-0006-0000-23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0" authorId="0" shapeId="0" xr:uid="{00000000-0006-0000-23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1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2" authorId="0" shapeId="0" xr:uid="{00000000-0006-0000-23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3" authorId="0" shapeId="0" xr:uid="{00000000-0006-0000-23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4" authorId="0" shapeId="0" xr:uid="{00000000-0006-0000-2300-000010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5" authorId="0" shapeId="0" xr:uid="{00000000-0006-0000-2300-00001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6" authorId="0" shapeId="0" xr:uid="{00000000-0006-0000-2300-00001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7" authorId="0" shapeId="0" xr:uid="{00000000-0006-0000-2300-00001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8" authorId="0" shapeId="0" xr:uid="{00000000-0006-0000-2300-00001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9" authorId="0" shapeId="0" xr:uid="{00000000-0006-0000-2300-00001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0" authorId="0" shapeId="0" xr:uid="{00000000-0006-0000-2300-00001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1" authorId="0" shapeId="0" xr:uid="{00000000-0006-0000-2300-00001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any active "46XX" revenue codes.</t>
        </r>
      </text>
    </comment>
    <comment ref="C33" authorId="0" shapeId="0" xr:uid="{00000000-0006-0000-2300-00001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6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following revenue codes are also included in this section:  "5200, 5500 and 5600",  There also is a revenue code "6000 Other Items"</t>
        </r>
      </text>
    </comment>
    <comment ref="C7" authorId="0" shapeId="0" xr:uid="{00000000-0006-0000-24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"5100" has been changed to "Issuance of Bonds".</t>
        </r>
      </text>
    </comment>
    <comment ref="C8" authorId="0" shapeId="0" xr:uid="{00000000-0006-0000-24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"5300" has been changed to "Proceeds - Sale of Property"</t>
        </r>
      </text>
    </comment>
    <comment ref="C9" authorId="0" shapeId="0" xr:uid="{00000000-0006-0000-24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"5400" has been changed to "Loan Proceeds"</t>
        </r>
      </text>
    </comment>
    <comment ref="C12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has been assigned revenue code "8000".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<sst xmlns="http://schemas.openxmlformats.org/spreadsheetml/2006/main" count="2442" uniqueCount="1123">
  <si>
    <t>Nevada Department of Taxation</t>
  </si>
  <si>
    <t>1550 East College Parkway, Suite 115</t>
  </si>
  <si>
    <t>Carson City, NV  89706-7921</t>
  </si>
  <si>
    <t xml:space="preserve">herewith submits the (TENTATIVE) --- (FINAL) budget for the </t>
  </si>
  <si>
    <t xml:space="preserve">fiscal year ending </t>
  </si>
  <si>
    <t xml:space="preserve">This budget contains </t>
  </si>
  <si>
    <t>funds, including Debt Service, requiring property tax revenues totaling $</t>
  </si>
  <si>
    <t xml:space="preserve">The property tax rates computed herein are based on preliminary data.  If the final state computed revenue limitation permits, </t>
  </si>
  <si>
    <t xml:space="preserve">the tax rate will be increased by an amount not to exceed </t>
  </si>
  <si>
    <t xml:space="preserve"> If the final computation requires, the tax rate will be </t>
  </si>
  <si>
    <t>lowered.</t>
  </si>
  <si>
    <t>governmental fund types with estimated expenditures of $</t>
  </si>
  <si>
    <t>and</t>
  </si>
  <si>
    <t>proprietary funds with estimated expenses of  $</t>
  </si>
  <si>
    <t xml:space="preserve">Copies of this budget have been filed for public record and inspection in the offices enumerated in NRS 354.596 (Local </t>
  </si>
  <si>
    <t>Government Budget and Finance Act).</t>
  </si>
  <si>
    <t>CERTIFICATION</t>
  </si>
  <si>
    <t>APPROVED BY THE GOVERNING BOARD</t>
  </si>
  <si>
    <t>I</t>
  </si>
  <si>
    <t xml:space="preserve">        (Printed Name)</t>
  </si>
  <si>
    <t>(Title)</t>
  </si>
  <si>
    <t>certify that all applicable funds and financial</t>
  </si>
  <si>
    <t>operations of this Local Government are</t>
  </si>
  <si>
    <t>listed herein</t>
  </si>
  <si>
    <t>Signed</t>
  </si>
  <si>
    <t xml:space="preserve">Dated:  </t>
  </si>
  <si>
    <t>SCHEDULED PUBLIC HEARING:</t>
  </si>
  <si>
    <t>Date and Time</t>
  </si>
  <si>
    <t>Publication Date</t>
  </si>
  <si>
    <t xml:space="preserve">Place:  </t>
  </si>
  <si>
    <t>Page: _______</t>
  </si>
  <si>
    <t>Update all fiscal year reference to the appropriate fiscal year.</t>
  </si>
  <si>
    <t>Actual Prior</t>
  </si>
  <si>
    <t>Ending 6/30/2023</t>
  </si>
  <si>
    <t>Estimated Current</t>
  </si>
  <si>
    <t>2023/2024</t>
  </si>
  <si>
    <t>Ending 6/30/2024</t>
  </si>
  <si>
    <t>Budget Year</t>
  </si>
  <si>
    <t>2024-2025</t>
  </si>
  <si>
    <t>June 30, 2025</t>
  </si>
  <si>
    <t>FY 2024-25</t>
  </si>
  <si>
    <t>Ending 6/30/2025</t>
  </si>
  <si>
    <t>Form 15 and</t>
  </si>
  <si>
    <t>July 1, 2024</t>
  </si>
  <si>
    <t xml:space="preserve">   1st day of budget year</t>
  </si>
  <si>
    <t>Schedule C-1</t>
  </si>
  <si>
    <t xml:space="preserve">Updated on </t>
  </si>
  <si>
    <t>Insert Entity Letterhead Here</t>
  </si>
  <si>
    <t>3850 Arrowhead Dr., 2nd Floor</t>
  </si>
  <si>
    <t>Carson City, NV  89706</t>
  </si>
  <si>
    <t>the tax rate will be increased by an amount not to exceed 1%.  If the final computation requires, the tax rate will be</t>
  </si>
  <si>
    <r>
      <t xml:space="preserve">Only necessary for </t>
    </r>
    <r>
      <rPr>
        <b/>
        <sz val="9"/>
        <rFont val="Arial"/>
        <family val="2"/>
      </rPr>
      <t>FINAL</t>
    </r>
    <r>
      <rPr>
        <sz val="9"/>
        <rFont val="Arial"/>
        <family val="2"/>
      </rPr>
      <t xml:space="preserve"> Budget</t>
    </r>
  </si>
  <si>
    <r>
      <t xml:space="preserve">         </t>
    </r>
    <r>
      <rPr>
        <i/>
        <sz val="9"/>
        <rFont val="Arial"/>
        <family val="2"/>
      </rPr>
      <t xml:space="preserve"> (Signature by Docusign is acceptable)</t>
    </r>
  </si>
  <si>
    <t>(Printed Name)</t>
  </si>
  <si>
    <t xml:space="preserve">Phone: </t>
  </si>
  <si>
    <t>_______________________</t>
  </si>
  <si>
    <t xml:space="preserve">SCHEDULED PUBLIC HEARING:  </t>
  </si>
  <si>
    <t xml:space="preserve">  (Must be held from May 20, 2024 to May 31, 2024)</t>
  </si>
  <si>
    <t>Date and Time:</t>
  </si>
  <si>
    <t>Publication Date:</t>
  </si>
  <si>
    <t>Schedule 1</t>
  </si>
  <si>
    <t>ENROLLMENT AND BASIC SUPPORT GUARANTEE INFORMATION</t>
  </si>
  <si>
    <t>ESTIMATED</t>
  </si>
  <si>
    <t>ACTUAL YEAR</t>
  </si>
  <si>
    <t>YEAR</t>
  </si>
  <si>
    <t>1.</t>
  </si>
  <si>
    <t>Pre-kindergarten</t>
  </si>
  <si>
    <t>(NRS 388.490)</t>
  </si>
  <si>
    <t>x .6 =</t>
  </si>
  <si>
    <t>2.</t>
  </si>
  <si>
    <t>Kindergarten</t>
  </si>
  <si>
    <t>3.</t>
  </si>
  <si>
    <t>Elementary</t>
  </si>
  <si>
    <t>4.</t>
  </si>
  <si>
    <t>Secondary</t>
  </si>
  <si>
    <t>5.</t>
  </si>
  <si>
    <t>Ungraded</t>
  </si>
  <si>
    <t>6.     Subtotal</t>
  </si>
  <si>
    <t>7.</t>
  </si>
  <si>
    <r>
      <t>Deduct</t>
    </r>
    <r>
      <rPr>
        <sz val="9"/>
        <rFont val="Arial"/>
        <family val="2"/>
      </rPr>
      <t xml:space="preserve"> students transported into</t>
    </r>
  </si>
  <si>
    <t>Nevada from out-of-state</t>
  </si>
  <si>
    <t>8.</t>
  </si>
  <si>
    <r>
      <t>Add</t>
    </r>
    <r>
      <rPr>
        <sz val="9"/>
        <rFont val="Arial"/>
        <family val="2"/>
      </rPr>
      <t xml:space="preserve"> students transported to</t>
    </r>
  </si>
  <si>
    <t>another state</t>
  </si>
  <si>
    <t>9.     Total WEIGHTED enrollment</t>
  </si>
  <si>
    <t>10.</t>
  </si>
  <si>
    <t>$</t>
  </si>
  <si>
    <t>11.</t>
  </si>
  <si>
    <t>Total basic support for enrollees (Line 9 time Line 10)</t>
  </si>
  <si>
    <t>12.</t>
  </si>
  <si>
    <t>Estimated number of special education program units</t>
  </si>
  <si>
    <t>X</t>
  </si>
  <si>
    <t>amount per unit</t>
  </si>
  <si>
    <t>13.</t>
  </si>
  <si>
    <t>TOTAL BASIC SUPPORT GUARANTEE (Line 11 + Line 12)</t>
  </si>
  <si>
    <t>LESS LOCAL FUNDS AVAILABLE:</t>
  </si>
  <si>
    <r>
      <t xml:space="preserve">14.     </t>
    </r>
    <r>
      <rPr>
        <b/>
        <sz val="9"/>
        <rFont val="Arial"/>
        <family val="2"/>
      </rPr>
      <t>2.60</t>
    </r>
    <r>
      <rPr>
        <sz val="9"/>
        <rFont val="Arial"/>
        <family val="2"/>
      </rPr>
      <t xml:space="preserve"> percent Local School Support Tax (LSST)</t>
    </r>
  </si>
  <si>
    <t>15.     25 cent Property Tax</t>
  </si>
  <si>
    <t>16.</t>
  </si>
  <si>
    <t>STATE SHARE (Line 13 - Line 14 - Line 15)</t>
  </si>
  <si>
    <t>17.</t>
  </si>
  <si>
    <t>Estimated REGULAR Adult High School Diploma Program Revenue</t>
  </si>
  <si>
    <t>Indicate fund to be used:  (  )  General or (  )  Special Revenue</t>
  </si>
  <si>
    <t>18.</t>
  </si>
  <si>
    <t>Estimated PRISON Adult High School Diploma Program Revenue</t>
  </si>
  <si>
    <t>19.</t>
  </si>
  <si>
    <t>Other anticipated DSA revenue (describe):</t>
  </si>
  <si>
    <t>20.</t>
  </si>
  <si>
    <t>School District</t>
  </si>
  <si>
    <t>Schedule B-1, Page</t>
  </si>
  <si>
    <t xml:space="preserve">of </t>
  </si>
  <si>
    <t>SUMMARY OF PROPERTY TAX BASE</t>
  </si>
  <si>
    <t>(A)</t>
  </si>
  <si>
    <t>Assessed Valuation (excluding</t>
  </si>
  <si>
    <t xml:space="preserve">Net Proceeds of Mines)             </t>
  </si>
  <si>
    <t>(B2) Tax from Net Proceeds unavailable for Appropriation 2023/24</t>
  </si>
  <si>
    <t xml:space="preserve">                                       </t>
  </si>
  <si>
    <t>2023-2024</t>
  </si>
  <si>
    <t>(B1)</t>
  </si>
  <si>
    <t xml:space="preserve">Net Proceeds of Mines    (AV)            </t>
  </si>
  <si>
    <t>(C)</t>
  </si>
  <si>
    <t xml:space="preserve">TOTAL ASSESSED VALUE      </t>
  </si>
  <si>
    <t>(D)</t>
  </si>
  <si>
    <t>TOTAL EMPLOYEE INFORMATION</t>
  </si>
  <si>
    <t xml:space="preserve">Budgeted </t>
  </si>
  <si>
    <t>FTE Total employees</t>
  </si>
  <si>
    <t>FTE Classroom teachers</t>
  </si>
  <si>
    <t>Total Enrollment</t>
  </si>
  <si>
    <t>(E)</t>
  </si>
  <si>
    <t xml:space="preserve">ENROLLMENT </t>
  </si>
  <si>
    <t>Budgeted  *ADE</t>
  </si>
  <si>
    <t>ESTIMATED *ADE</t>
  </si>
  <si>
    <t>Subtotlal</t>
  </si>
  <si>
    <t>Total WEIGHTED enrollment</t>
  </si>
  <si>
    <t>(F)</t>
  </si>
  <si>
    <t>STATE EDUCATION FUNDING</t>
  </si>
  <si>
    <t>Adjusted Base per Pupil Funding</t>
  </si>
  <si>
    <t>Estimated Weighted Average Daily Enrollment</t>
  </si>
  <si>
    <t>Total Adjusted Base per Pupil Funding</t>
  </si>
  <si>
    <t>Weighted Funding</t>
  </si>
  <si>
    <t>At-Risk Weighted Funding</t>
  </si>
  <si>
    <t>English Learners Weighted Funding</t>
  </si>
  <si>
    <t>Gifted &amp; Talented Weighted Funding</t>
  </si>
  <si>
    <t>Total Weighted Funding</t>
  </si>
  <si>
    <t>Local Special Education Funding</t>
  </si>
  <si>
    <t>Auxiliary Funding</t>
  </si>
  <si>
    <t>Auxiliary - Transportation</t>
  </si>
  <si>
    <t>Auxiliary - Special Transportation</t>
  </si>
  <si>
    <t>Auxiliary - Food Services</t>
  </si>
  <si>
    <t>Total Auxiliary Funding</t>
  </si>
  <si>
    <t>Total Funding from State Education Fund</t>
  </si>
  <si>
    <t>* ADE = Average Daily Enrollment</t>
  </si>
  <si>
    <t>Schedule B- 1</t>
  </si>
  <si>
    <t>Special Revenue</t>
  </si>
  <si>
    <t>(2)</t>
  </si>
  <si>
    <t>(3)</t>
  </si>
  <si>
    <t>(4)</t>
  </si>
  <si>
    <t>(5)</t>
  </si>
  <si>
    <t>(6)</t>
  </si>
  <si>
    <t>(7)</t>
  </si>
  <si>
    <t>OPENING</t>
  </si>
  <si>
    <t>NONPROPERTY</t>
  </si>
  <si>
    <t>STATE</t>
  </si>
  <si>
    <t>PROPERTY</t>
  </si>
  <si>
    <t>(1)</t>
  </si>
  <si>
    <t>FUND</t>
  </si>
  <si>
    <t>TAX</t>
  </si>
  <si>
    <t>EDUCATION</t>
  </si>
  <si>
    <t>TOTAL FUND</t>
  </si>
  <si>
    <t>BALANCE</t>
  </si>
  <si>
    <t>RESOURCES</t>
  </si>
  <si>
    <t>FUNDING</t>
  </si>
  <si>
    <t>TAX RATE</t>
  </si>
  <si>
    <t>GENERAL FUND</t>
  </si>
  <si>
    <t>1000 Local</t>
  </si>
  <si>
    <t>3000 State</t>
  </si>
  <si>
    <t xml:space="preserve">     State Education Funding</t>
  </si>
  <si>
    <t>4000 Federal</t>
  </si>
  <si>
    <t>Opening Balance</t>
  </si>
  <si>
    <t>Other Sources</t>
  </si>
  <si>
    <t>General Subtotal</t>
  </si>
  <si>
    <t>DEBT SERVICE</t>
  </si>
  <si>
    <t>SUBTOTAL</t>
  </si>
  <si>
    <t>OTHER FUNDS:</t>
  </si>
  <si>
    <t>Building and Sites</t>
  </si>
  <si>
    <t>Capital Projects</t>
  </si>
  <si>
    <t>Expendable Trust</t>
  </si>
  <si>
    <t>Federal Projects</t>
  </si>
  <si>
    <t>English Learners</t>
  </si>
  <si>
    <t>At-risk</t>
  </si>
  <si>
    <t>Gifted and Talented</t>
  </si>
  <si>
    <t>Special Education</t>
  </si>
  <si>
    <t>Proprietary:</t>
  </si>
  <si>
    <t xml:space="preserve">  Food Service</t>
  </si>
  <si>
    <t xml:space="preserve">  Internal Service</t>
  </si>
  <si>
    <t xml:space="preserve">  Other (List)</t>
  </si>
  <si>
    <t>SUBTOTAL OTHER FUNDS</t>
  </si>
  <si>
    <t>TOTAL ALL FUNDS</t>
  </si>
  <si>
    <r>
      <t>Less:</t>
    </r>
    <r>
      <rPr>
        <sz val="11"/>
        <rFont val="Arial"/>
        <family val="2"/>
      </rPr>
      <t xml:space="preserve">  Interfund Transfers</t>
    </r>
  </si>
  <si>
    <t>NET ALL FUNDS</t>
  </si>
  <si>
    <t xml:space="preserve">School District </t>
  </si>
  <si>
    <t>All Funds - Budgeted Resources</t>
  </si>
  <si>
    <t>Schedule AA</t>
  </si>
  <si>
    <t>ATTACHMENT TO SCHEDULE AA</t>
  </si>
  <si>
    <t>CALCULATION OF ALLOWED AD VALOREM REVENUES FOR SCHOOL DISTRICTS</t>
  </si>
  <si>
    <t>ASSESSED VALUATION</t>
  </si>
  <si>
    <t>TOTAL PREABATED</t>
  </si>
  <si>
    <t xml:space="preserve"> AD VALOREM</t>
  </si>
  <si>
    <t>BUDGETED</t>
  </si>
  <si>
    <t>(Excluding Net</t>
  </si>
  <si>
    <t xml:space="preserve">AD VALOREM REVENUE </t>
  </si>
  <si>
    <t>TAX ABATEMENT</t>
  </si>
  <si>
    <t xml:space="preserve">ABATED AD VALOREM </t>
  </si>
  <si>
    <t>Proceeds of Mines)</t>
  </si>
  <si>
    <t>LEVIED</t>
  </si>
  <si>
    <t>[(1)X(2)/100]</t>
  </si>
  <si>
    <t>[(3)-(5)]</t>
  </si>
  <si>
    <t>REVENUE</t>
  </si>
  <si>
    <t>A.  SCHOOL OPERATING:</t>
  </si>
  <si>
    <t xml:space="preserve">    Property Tax Subject to</t>
  </si>
  <si>
    <t xml:space="preserve">          Revenue Limitations</t>
  </si>
  <si>
    <t xml:space="preserve">Net Proceeds revenue reserved </t>
  </si>
  <si>
    <t xml:space="preserve">  per NRS 387.195 [Sch. AA (B2)]</t>
  </si>
  <si>
    <t xml:space="preserve">    XXXXXXXXXXXXX</t>
  </si>
  <si>
    <t xml:space="preserve">  XXXXXXX</t>
  </si>
  <si>
    <t xml:space="preserve">    XXXXXXXXXXXX</t>
  </si>
  <si>
    <t>Total School Operating:</t>
  </si>
  <si>
    <t xml:space="preserve">B.  SCHOOL DEBT:    </t>
  </si>
  <si>
    <t xml:space="preserve">Property Tax Suject to </t>
  </si>
  <si>
    <t xml:space="preserve">   Revenue Limitations</t>
  </si>
  <si>
    <t>Net Proceeds of Minerals</t>
  </si>
  <si>
    <t>Total School Debt:</t>
  </si>
  <si>
    <r>
      <t xml:space="preserve"> </t>
    </r>
    <r>
      <rPr>
        <b/>
        <sz val="8"/>
        <rFont val="Arial"/>
        <family val="2"/>
      </rPr>
      <t>C.</t>
    </r>
    <r>
      <rPr>
        <sz val="8"/>
        <rFont val="Arial"/>
        <family val="2"/>
      </rPr>
      <t xml:space="preserve">   </t>
    </r>
    <r>
      <rPr>
        <b/>
        <sz val="8"/>
        <rFont val="Arial"/>
        <family val="2"/>
      </rPr>
      <t>TOTAL OPERATING AND DEBT</t>
    </r>
  </si>
  <si>
    <t>Notes:</t>
  </si>
  <si>
    <t>Column (1) Assessed Valuation is available from the March 15th Final Revenue Projections.</t>
  </si>
  <si>
    <t xml:space="preserve">Column (5) Budgeted Abated Ad Valorem Revenue - can be obtained from the "Net Tax less Redevelopment and LEED </t>
  </si>
  <si>
    <t>Abatement" column of the March 25th Proforma Ad Valorem Revenue Report.</t>
  </si>
  <si>
    <t xml:space="preserve">Ad Valorem revenue shortfall created as a result of the tax abatement may be supplemented through the </t>
  </si>
  <si>
    <t>Distributive School Account (DSA).</t>
  </si>
  <si>
    <t>Page_______</t>
  </si>
  <si>
    <t>Attachment to Schedule AA</t>
  </si>
  <si>
    <t>(8)</t>
  </si>
  <si>
    <t xml:space="preserve">STATE </t>
  </si>
  <si>
    <t xml:space="preserve">TOTAL </t>
  </si>
  <si>
    <t xml:space="preserve">TRANSFERS </t>
  </si>
  <si>
    <t>RATE</t>
  </si>
  <si>
    <t>IN</t>
  </si>
  <si>
    <t>(A) Property Tax</t>
  </si>
  <si>
    <t xml:space="preserve">         Net of Abatement</t>
  </si>
  <si>
    <t xml:space="preserve">Opening Balance </t>
  </si>
  <si>
    <t>NPM - Reserved Per NRS 387.1235</t>
  </si>
  <si>
    <t xml:space="preserve">(B2) Reserved NPM Tax </t>
  </si>
  <si>
    <t>Other</t>
  </si>
  <si>
    <t>Total Opening Balance</t>
  </si>
  <si>
    <t>State Projects</t>
  </si>
  <si>
    <t>Page __________</t>
  </si>
  <si>
    <t>Schedule AA (Mod.)</t>
  </si>
  <si>
    <t>(1)                                                                             PROGRAM OR FUNCTION</t>
  </si>
  <si>
    <t xml:space="preserve"> (2)             SALARIES      AND                        WAGES</t>
  </si>
  <si>
    <t>(3)         EMPLOYEE BENEFITS</t>
  </si>
  <si>
    <t>(4)                SERVICES                SUPPLIES               AND                 OTHER</t>
  </si>
  <si>
    <t>(5)                            ENDING              FUND            BALANCE</t>
  </si>
  <si>
    <t>(6)                      TOTAL             FUND REQUIRE-    MENTS</t>
  </si>
  <si>
    <t>Regular</t>
  </si>
  <si>
    <t>Special</t>
  </si>
  <si>
    <t>Vocational &amp; Technical</t>
  </si>
  <si>
    <t>Other PK-12</t>
  </si>
  <si>
    <t>Nonpublic School</t>
  </si>
  <si>
    <t>Adult Education</t>
  </si>
  <si>
    <t>Community Services</t>
  </si>
  <si>
    <t>Co-curricular &amp; Extra Curricular</t>
  </si>
  <si>
    <t>000</t>
  </si>
  <si>
    <t>Undistributed Expenditures</t>
  </si>
  <si>
    <t>Support Services</t>
  </si>
  <si>
    <t>Noninstructional Services</t>
  </si>
  <si>
    <t>Facility Acquisition and Construction</t>
  </si>
  <si>
    <t>Interdistrict Payments</t>
  </si>
  <si>
    <t>Fund Transfers</t>
  </si>
  <si>
    <t>Contingency</t>
  </si>
  <si>
    <t>Ending Balance</t>
  </si>
  <si>
    <t>SUBTOTAL APPROPRIATION FUNDS</t>
  </si>
  <si>
    <t>OTHER FUNDS:  (List)</t>
  </si>
  <si>
    <t>Internal Service</t>
  </si>
  <si>
    <t>Food Service</t>
  </si>
  <si>
    <t xml:space="preserve">Other </t>
  </si>
  <si>
    <t xml:space="preserve"> </t>
  </si>
  <si>
    <t>All Funds - Fund Applications</t>
  </si>
  <si>
    <t>Schedule AA-1</t>
  </si>
  <si>
    <t xml:space="preserve"> (2)             SALARIES          AND                        WAGES</t>
  </si>
  <si>
    <t>(4)                SERVICES                SUPPLIES               AND OTHER</t>
  </si>
  <si>
    <t>(5)            TRANSFERS OUT</t>
  </si>
  <si>
    <t>(6)           CONTINGENCY</t>
  </si>
  <si>
    <t>(7)                            ENDING              FUND            BALANCE</t>
  </si>
  <si>
    <t>(8)                         TOTAL                FUND REQUIRE-       MENTS</t>
  </si>
  <si>
    <t>Facility Acquisition &amp; Construction</t>
  </si>
  <si>
    <t xml:space="preserve">Ending Balance:  </t>
  </si>
  <si>
    <t>Total Ending Fund Balance</t>
  </si>
  <si>
    <t>Page ________</t>
  </si>
  <si>
    <t>Schedule AA-1 (Mod.)</t>
  </si>
  <si>
    <t>ACTUAL PRIOR</t>
  </si>
  <si>
    <t xml:space="preserve">CURRENT </t>
  </si>
  <si>
    <t>YEAR ENDING</t>
  </si>
  <si>
    <t xml:space="preserve">TENTATIVE </t>
  </si>
  <si>
    <t xml:space="preserve">FINAL </t>
  </si>
  <si>
    <t>APPROVED</t>
  </si>
  <si>
    <t>1000</t>
  </si>
  <si>
    <t>LOCAL SOURCES</t>
  </si>
  <si>
    <t>1100</t>
  </si>
  <si>
    <t>Tax Revenue</t>
  </si>
  <si>
    <t>1111</t>
  </si>
  <si>
    <t>Net Proceeds of Mines</t>
  </si>
  <si>
    <t>1112</t>
  </si>
  <si>
    <t>Net Proceeds of Mines - Prior Year</t>
  </si>
  <si>
    <t>1150</t>
  </si>
  <si>
    <t>Residential Construction Tax</t>
  </si>
  <si>
    <t>1190</t>
  </si>
  <si>
    <t>Other Taxes</t>
  </si>
  <si>
    <t>1200</t>
  </si>
  <si>
    <t>Local Gov Units - Not School Districts</t>
  </si>
  <si>
    <t>1500</t>
  </si>
  <si>
    <t>Earnings on Investments</t>
  </si>
  <si>
    <t>1700</t>
  </si>
  <si>
    <t>District Activities Revenue</t>
  </si>
  <si>
    <t>1800</t>
  </si>
  <si>
    <t>Community Service Activities</t>
  </si>
  <si>
    <t>1900</t>
  </si>
  <si>
    <t>Other Revenues</t>
  </si>
  <si>
    <t>1910</t>
  </si>
  <si>
    <t>Rentals</t>
  </si>
  <si>
    <t>1920</t>
  </si>
  <si>
    <t>Donations</t>
  </si>
  <si>
    <t>1950/60</t>
  </si>
  <si>
    <t>Services Provided other Governments</t>
  </si>
  <si>
    <t>1990</t>
  </si>
  <si>
    <t>Miscellaneous</t>
  </si>
  <si>
    <t>TOTAL LOCAL SOURCES</t>
  </si>
  <si>
    <t>3000</t>
  </si>
  <si>
    <t>REVENUE FROM STATE SOURCES</t>
  </si>
  <si>
    <t>3110</t>
  </si>
  <si>
    <t>PCFP - Adjusted Base Funding</t>
  </si>
  <si>
    <t>3113</t>
  </si>
  <si>
    <t>PCFP - Auxillary Services - Transportation</t>
  </si>
  <si>
    <t>3114</t>
  </si>
  <si>
    <t>PCFP - Auxillary Services - Food Service</t>
  </si>
  <si>
    <t>3115</t>
  </si>
  <si>
    <t xml:space="preserve">PCFP - Local Special Education </t>
  </si>
  <si>
    <t>3200</t>
  </si>
  <si>
    <t>Restricted Funding/Grants-in-Aid Rev</t>
  </si>
  <si>
    <t>3210</t>
  </si>
  <si>
    <t>Special Transportation</t>
  </si>
  <si>
    <t>3220</t>
  </si>
  <si>
    <t>Adult High School Diploma</t>
  </si>
  <si>
    <t xml:space="preserve">3230 </t>
  </si>
  <si>
    <t>Class Size Reduction</t>
  </si>
  <si>
    <t>3800</t>
  </si>
  <si>
    <t>In Lieu of Taxes</t>
  </si>
  <si>
    <t>3900</t>
  </si>
  <si>
    <t>For/on behalf of School District</t>
  </si>
  <si>
    <t>TOTAL STATE SOURCES</t>
  </si>
  <si>
    <t>4000</t>
  </si>
  <si>
    <t>FEDERAL SOURCES</t>
  </si>
  <si>
    <t>4100</t>
  </si>
  <si>
    <t>Unrestricted - Direct Fed Gov't</t>
  </si>
  <si>
    <t>4200</t>
  </si>
  <si>
    <t>Unrestricted - State Agency</t>
  </si>
  <si>
    <t>4300</t>
  </si>
  <si>
    <t>Restricted - Direct</t>
  </si>
  <si>
    <t>4500</t>
  </si>
  <si>
    <t>Restricted - State Agency</t>
  </si>
  <si>
    <t>4800</t>
  </si>
  <si>
    <t>Revenue in Lieu of Taxes</t>
  </si>
  <si>
    <t>4900</t>
  </si>
  <si>
    <t>Revenue for-on behalf of School District</t>
  </si>
  <si>
    <t>TOTAL FEDERAL SOURCES</t>
  </si>
  <si>
    <t>Fund - Budgeted Resources</t>
  </si>
  <si>
    <t>Schedule BB-5</t>
  </si>
  <si>
    <t xml:space="preserve">OTHER RESOURCES AND </t>
  </si>
  <si>
    <t>FUND BALANCE</t>
  </si>
  <si>
    <t>5000</t>
  </si>
  <si>
    <t>OTHER FINANCING SOURCES</t>
  </si>
  <si>
    <t>5100</t>
  </si>
  <si>
    <t>Issuance of Bonds</t>
  </si>
  <si>
    <t>5110</t>
  </si>
  <si>
    <t>Bond Principal</t>
  </si>
  <si>
    <t>5120</t>
  </si>
  <si>
    <t>Premium/Discount of Bond Sale</t>
  </si>
  <si>
    <t>5200</t>
  </si>
  <si>
    <t>Transfers from Other Funds</t>
  </si>
  <si>
    <t>5300</t>
  </si>
  <si>
    <t>Gain/Loss on Disposal of Assets</t>
  </si>
  <si>
    <t>5400</t>
  </si>
  <si>
    <t>Loan Proceeds (&gt; 12 months)</t>
  </si>
  <si>
    <t>5500</t>
  </si>
  <si>
    <t>Capital lease Proceeds</t>
  </si>
  <si>
    <t>5600</t>
  </si>
  <si>
    <t>Other Long-Term Debt Proceeds</t>
  </si>
  <si>
    <t>TOTAL OTHER FINANCING SOURCES</t>
  </si>
  <si>
    <t>8000</t>
  </si>
  <si>
    <t>OPENING FUND BALANCE</t>
  </si>
  <si>
    <t>Reserved Opening Balance (NPM)</t>
  </si>
  <si>
    <t>Opening Balance (Other)</t>
  </si>
  <si>
    <t>TOTAL OPENING FUND BALANCE</t>
  </si>
  <si>
    <t>Prior Period Adjustments</t>
  </si>
  <si>
    <t>Residual Equity Transfers</t>
  </si>
  <si>
    <t>TOTAL ALL RESOURCES</t>
  </si>
  <si>
    <t>Schedule BB-6</t>
  </si>
  <si>
    <t>PROGRAM FUNCTION OBJECT</t>
  </si>
  <si>
    <t>100</t>
  </si>
  <si>
    <t>REGULAR PROGRAMS</t>
  </si>
  <si>
    <t>Instruction</t>
  </si>
  <si>
    <t>Salaries</t>
  </si>
  <si>
    <t>200</t>
  </si>
  <si>
    <t>Benefits</t>
  </si>
  <si>
    <t>300/400/500  Purchased Services</t>
  </si>
  <si>
    <t>600</t>
  </si>
  <si>
    <t>Supplies</t>
  </si>
  <si>
    <t>700</t>
  </si>
  <si>
    <t>Property</t>
  </si>
  <si>
    <t>800/900 Miscellaneous &amp; Other</t>
  </si>
  <si>
    <t>2700</t>
  </si>
  <si>
    <t>Student Transportation</t>
  </si>
  <si>
    <t>2900</t>
  </si>
  <si>
    <t>Other Direct Support</t>
  </si>
  <si>
    <t>100 TOTAL REGULAR PROGRAMS</t>
  </si>
  <si>
    <t>SPECIAL PROGRAMS</t>
  </si>
  <si>
    <t>200 TOTAL SPECIAL PROGRAMS</t>
  </si>
  <si>
    <t>Fund - Expenditures by Program, Function, and Object</t>
  </si>
  <si>
    <t>Schedule BB-7</t>
  </si>
  <si>
    <t>270</t>
  </si>
  <si>
    <t>GIFTED AND TALENTED</t>
  </si>
  <si>
    <t>TOTAL GIFTED AND TALENTED</t>
  </si>
  <si>
    <t>300</t>
  </si>
  <si>
    <t xml:space="preserve">VOCATIONAL &amp; TECHNICAL </t>
  </si>
  <si>
    <t>TOTAL VOCATIONAL &amp; TECHNICAL</t>
  </si>
  <si>
    <t>Schedule BB-8</t>
  </si>
  <si>
    <t>400</t>
  </si>
  <si>
    <t>OTHER INSTRUCTIONAL PROGRAMS</t>
  </si>
  <si>
    <t>TOTAL OTHER INSTR PROGRAMS</t>
  </si>
  <si>
    <t>440</t>
  </si>
  <si>
    <t>SUMMER SCHOOL</t>
  </si>
  <si>
    <t>TOTAL SUMMER SCHOOL</t>
  </si>
  <si>
    <t>Schedule BB-9</t>
  </si>
  <si>
    <t>ADULT EDUCATION PROGRAMS</t>
  </si>
  <si>
    <t>TOTAL ADULT EDUCATION PROGRAMS</t>
  </si>
  <si>
    <t>800</t>
  </si>
  <si>
    <t>COMMUNITY SERVICE PROGRAMS</t>
  </si>
  <si>
    <t>3300</t>
  </si>
  <si>
    <t>Community Service Operations</t>
  </si>
  <si>
    <t xml:space="preserve">800 TOTAL NONPUBLIC SCHOOL </t>
  </si>
  <si>
    <t>TOTAL COMMUNITY SVC PROGRAMS</t>
  </si>
  <si>
    <t>Schedule BB-10</t>
  </si>
  <si>
    <t>910</t>
  </si>
  <si>
    <t>COCURRICULAR ACTIVITIES</t>
  </si>
  <si>
    <t>TOTAL COCURRICULAR ACTIVITIES</t>
  </si>
  <si>
    <t>920</t>
  </si>
  <si>
    <t>ATHLETICS</t>
  </si>
  <si>
    <t>TOTAL ATHLETICS</t>
  </si>
  <si>
    <t>Schedule BB-11</t>
  </si>
  <si>
    <t>UNDISTRIBUTED EXPENDITURES</t>
  </si>
  <si>
    <t>2100</t>
  </si>
  <si>
    <t>Student Support</t>
  </si>
  <si>
    <t>2100  SUBTOTAL</t>
  </si>
  <si>
    <t>2200</t>
  </si>
  <si>
    <t>Instruction Staff Support</t>
  </si>
  <si>
    <t>2200  SUBTOTAL</t>
  </si>
  <si>
    <t>2300</t>
  </si>
  <si>
    <t>General Administration</t>
  </si>
  <si>
    <t>2300  SUBTOTAL</t>
  </si>
  <si>
    <t>2400</t>
  </si>
  <si>
    <t>School Administration</t>
  </si>
  <si>
    <t>2400  SUBTOTAL</t>
  </si>
  <si>
    <t>2500</t>
  </si>
  <si>
    <t>Central Services</t>
  </si>
  <si>
    <t>2500  SUBTOTAL</t>
  </si>
  <si>
    <t>Schedule BB-12</t>
  </si>
  <si>
    <t>2600</t>
  </si>
  <si>
    <t>Operating/Maintenance Plant Service</t>
  </si>
  <si>
    <t>2600  SUBTOTAL</t>
  </si>
  <si>
    <t>2700  SUBTOTAL</t>
  </si>
  <si>
    <t>Other Support (All Objects)</t>
  </si>
  <si>
    <t>2900  SUBTOTAL</t>
  </si>
  <si>
    <t>TOTAL SUPPORT SERVICES</t>
  </si>
  <si>
    <t>NONINSTRUCTIONAL SERVICES</t>
  </si>
  <si>
    <t>3100</t>
  </si>
  <si>
    <t>Food Services Operations</t>
  </si>
  <si>
    <t>3100  SUBTOTAL</t>
  </si>
  <si>
    <t>Land Acquisition</t>
  </si>
  <si>
    <t>4100  SUBTOTAL</t>
  </si>
  <si>
    <t>Schedule BB-13</t>
  </si>
  <si>
    <t>Land Improvement</t>
  </si>
  <si>
    <t>4200  SUBTOTAL</t>
  </si>
  <si>
    <t>Architecture/Engineering</t>
  </si>
  <si>
    <t>4300  SUBTOTAL</t>
  </si>
  <si>
    <t>Building Acquisition/Construction</t>
  </si>
  <si>
    <t>4500  SUBTOTAL</t>
  </si>
  <si>
    <t>4600</t>
  </si>
  <si>
    <t>Site Improvement</t>
  </si>
  <si>
    <t>4600  SUBTOTAL</t>
  </si>
  <si>
    <t>4700</t>
  </si>
  <si>
    <t>Building Improvement</t>
  </si>
  <si>
    <t>4700  SUBTOTAL</t>
  </si>
  <si>
    <t>Schedule BB-14</t>
  </si>
  <si>
    <t>Other (All Objects)</t>
  </si>
  <si>
    <t>4900  SUBTOTAL</t>
  </si>
  <si>
    <t xml:space="preserve">4000 </t>
  </si>
  <si>
    <t>TOTAL FACILITIES ACQUISITION AND CONSTRUCTION</t>
  </si>
  <si>
    <t>6200</t>
  </si>
  <si>
    <t>Other Fund Transfers</t>
  </si>
  <si>
    <t>Interfund Transfer</t>
  </si>
  <si>
    <t xml:space="preserve">000  </t>
  </si>
  <si>
    <t>TOTAL UNDISTRIBUTED EXPENDITURES</t>
  </si>
  <si>
    <t>TOTAL ALL EXPENDITURES</t>
  </si>
  <si>
    <t>6300</t>
  </si>
  <si>
    <r>
      <t>Contingency</t>
    </r>
    <r>
      <rPr>
        <sz val="11"/>
        <rFont val="Arial"/>
        <family val="2"/>
      </rPr>
      <t xml:space="preserve"> (not to exceed 3% of Total Expenditures)</t>
    </r>
  </si>
  <si>
    <t>XXXXXXXXXXXXXXXXXXXXXXXXXXXXXXXXXXXX</t>
  </si>
  <si>
    <t>ENDING FUND BALANCE</t>
  </si>
  <si>
    <t>Reserved NPM Per NRS 387.1235</t>
  </si>
  <si>
    <t>Ending Balance (Other)</t>
  </si>
  <si>
    <t>TOTAL ENDING FUND BALANCE</t>
  </si>
  <si>
    <t>TOTAL APPLICATIONS</t>
  </si>
  <si>
    <t>Schedule BB-14A</t>
  </si>
  <si>
    <t>AVAILABLE RESOURCES</t>
  </si>
  <si>
    <t>COMBINED BONDS</t>
  </si>
  <si>
    <t>1110</t>
  </si>
  <si>
    <t>Property Taxes</t>
  </si>
  <si>
    <t>Other Resources:</t>
  </si>
  <si>
    <t>Subtotal</t>
  </si>
  <si>
    <t>Opening Fund Balance</t>
  </si>
  <si>
    <t>Subtotal - Combined Bonds</t>
  </si>
  <si>
    <t>MEDIUM-TERM FINANCING</t>
  </si>
  <si>
    <t>Subtotal - Loans</t>
  </si>
  <si>
    <t>TOTAL AVAILABLE FINANCING</t>
  </si>
  <si>
    <t>FUND EXPENDITURES</t>
  </si>
  <si>
    <t>831</t>
  </si>
  <si>
    <t>Principal</t>
  </si>
  <si>
    <t>832</t>
  </si>
  <si>
    <t>Interest</t>
  </si>
  <si>
    <r>
      <t>Reserves (</t>
    </r>
    <r>
      <rPr>
        <sz val="10"/>
        <rFont val="Arial"/>
        <family val="2"/>
      </rPr>
      <t>Include Unappropriated Balance</t>
    </r>
    <r>
      <rPr>
        <sz val="11"/>
        <rFont val="Arial"/>
        <family val="2"/>
      </rPr>
      <t>)</t>
    </r>
  </si>
  <si>
    <t>Subtotal - MTF</t>
  </si>
  <si>
    <t>Debt Service Fund</t>
  </si>
  <si>
    <t>Schedule CC</t>
  </si>
  <si>
    <t>*  -  Type</t>
  </si>
  <si>
    <t xml:space="preserve"> 6  -  Medium-Term Financing - Lease Purchase</t>
  </si>
  <si>
    <t xml:space="preserve">          ALL EXISTING OR PROPOSED</t>
  </si>
  <si>
    <t>1  -  General Obligation Bonds</t>
  </si>
  <si>
    <t xml:space="preserve"> 7  -  Capital Leases</t>
  </si>
  <si>
    <t xml:space="preserve">          GENERAL OBLIGATION BONDS, REVENUE BONDS</t>
  </si>
  <si>
    <t>2  -  G. O. Revenue Supported Bonds</t>
  </si>
  <si>
    <t xml:space="preserve"> 8  -  Special Assessment Bonds</t>
  </si>
  <si>
    <t xml:space="preserve">          MEDIUM-TERM FINANCING, CAPITAL LEASES AND</t>
  </si>
  <si>
    <t>3  -  G. O. Special Assessment Bonds</t>
  </si>
  <si>
    <t xml:space="preserve"> 9  -  Mortgages</t>
  </si>
  <si>
    <t xml:space="preserve">          SPECIAL ASSESSMENT BONDS</t>
  </si>
  <si>
    <t>4  -  Revenue Bonds</t>
  </si>
  <si>
    <t>10 -  Other (Specify Type)</t>
  </si>
  <si>
    <t>5  -  Medium-Term Financing</t>
  </si>
  <si>
    <t>11 -  Proposed (Specify Type)</t>
  </si>
  <si>
    <t>(9)</t>
  </si>
  <si>
    <t>(10)</t>
  </si>
  <si>
    <t>(11)</t>
  </si>
  <si>
    <t>REQUIREMENTS FOR FISCAL</t>
  </si>
  <si>
    <t>(9)+(10)</t>
  </si>
  <si>
    <t>BEGINNING</t>
  </si>
  <si>
    <t>ORIGINAL</t>
  </si>
  <si>
    <t>OUTSTANDING</t>
  </si>
  <si>
    <t>NAME OF BOND OR LOAN</t>
  </si>
  <si>
    <t>AMOUNT OF</t>
  </si>
  <si>
    <t xml:space="preserve">ISSUE </t>
  </si>
  <si>
    <t>PAYMENT</t>
  </si>
  <si>
    <t xml:space="preserve">INTEREST </t>
  </si>
  <si>
    <t xml:space="preserve">PRINCIPAL </t>
  </si>
  <si>
    <t>List and Subtotal By Fund</t>
  </si>
  <si>
    <t>*</t>
  </si>
  <si>
    <t>TERM</t>
  </si>
  <si>
    <t>ISSUE</t>
  </si>
  <si>
    <t>DATE</t>
  </si>
  <si>
    <t>PAYABLE</t>
  </si>
  <si>
    <t>TOTAL</t>
  </si>
  <si>
    <t>FUND:</t>
  </si>
  <si>
    <t>TOTAL ALL DEBT SERVICE</t>
  </si>
  <si>
    <t>SCHEDULE C-1 INDEBTEDNESS</t>
  </si>
  <si>
    <t>SCHEDULE C-1</t>
  </si>
  <si>
    <t>PROPRIETARY FUND</t>
  </si>
  <si>
    <t>Operating Revenue</t>
  </si>
  <si>
    <t>Local Sources</t>
  </si>
  <si>
    <t>1600</t>
  </si>
  <si>
    <t>Food Service Revenues</t>
  </si>
  <si>
    <t>( A )</t>
  </si>
  <si>
    <t>Total Operating Revenue</t>
  </si>
  <si>
    <t>Operating Expense (Object Codes)</t>
  </si>
  <si>
    <t>300-500</t>
  </si>
  <si>
    <t>Purchased Services</t>
  </si>
  <si>
    <t>790</t>
  </si>
  <si>
    <t>Depreciation - Amortization</t>
  </si>
  <si>
    <t>900</t>
  </si>
  <si>
    <t>( B )</t>
  </si>
  <si>
    <t>Total Operating Expenses</t>
  </si>
  <si>
    <t>Operating Income (Loss)</t>
  </si>
  <si>
    <t>Nonoperating Revenue</t>
  </si>
  <si>
    <t>1510</t>
  </si>
  <si>
    <t>Interest earned</t>
  </si>
  <si>
    <t>Subsidies</t>
  </si>
  <si>
    <t>Revenue from State Sources</t>
  </si>
  <si>
    <t>Federal Sources</t>
  </si>
  <si>
    <t>( C )</t>
  </si>
  <si>
    <t>Total Nonoperating Revenue</t>
  </si>
  <si>
    <t>Nonoperating Expense</t>
  </si>
  <si>
    <t>Interest Expense</t>
  </si>
  <si>
    <t>Other Expense</t>
  </si>
  <si>
    <t>( D )</t>
  </si>
  <si>
    <t>Total Nonoperating Expense</t>
  </si>
  <si>
    <t>Transfers</t>
  </si>
  <si>
    <t>From Other Funds</t>
  </si>
  <si>
    <t>To Other Funds</t>
  </si>
  <si>
    <t>( E )</t>
  </si>
  <si>
    <t>Net Operating Transfers</t>
  </si>
  <si>
    <t>( F )</t>
  </si>
  <si>
    <t>Net Income</t>
  </si>
  <si>
    <t>Retained Earnings</t>
  </si>
  <si>
    <t>Beginning July 1</t>
  </si>
  <si>
    <t>Ending June 30</t>
  </si>
  <si>
    <t>Enterprise Fund</t>
  </si>
  <si>
    <t>Statement of Revenue Expenses and Net Income</t>
  </si>
  <si>
    <t>Schedule J-1</t>
  </si>
  <si>
    <t>A.</t>
  </si>
  <si>
    <t>CASH FLOWS FROM OPERATING ACTIVIES:</t>
  </si>
  <si>
    <t>a.</t>
  </si>
  <si>
    <t>Net cash provided by (or used for) operating activities</t>
  </si>
  <si>
    <t>B.</t>
  </si>
  <si>
    <t>CASH FLOWS FROM NONCAPITAL FINANCING ACTIVITIES</t>
  </si>
  <si>
    <t>b.</t>
  </si>
  <si>
    <t>Net cash provided by (or used for) noncapital financing activities</t>
  </si>
  <si>
    <t>C.</t>
  </si>
  <si>
    <t>CASH FLOWS FROM CAPITAL AND RELATED FINANCING ACTIVITIES</t>
  </si>
  <si>
    <t>c.</t>
  </si>
  <si>
    <t>Net cash provided by (or used for) capital and related financing activities</t>
  </si>
  <si>
    <t>D.</t>
  </si>
  <si>
    <t>CASH FLOWS FROM INVESTING ACTIVITIES</t>
  </si>
  <si>
    <t>d.</t>
  </si>
  <si>
    <t>Net cash provided by (or used for) investing activities</t>
  </si>
  <si>
    <t>NET INCREASE (DECREASE) in cash and cash equivalents (a+b+c+d)</t>
  </si>
  <si>
    <t>CASH AND CASH EQUIVALENTS AT               JULY 1, 20XX</t>
  </si>
  <si>
    <t>CASH AND CASH EQUIVALENTS AT              JUNE 30, 20XX</t>
  </si>
  <si>
    <t>Statement of Cash Flows</t>
  </si>
  <si>
    <t>Schedule J-2</t>
  </si>
  <si>
    <t>TO/FROM DISTRICTS IN NEVADA</t>
  </si>
  <si>
    <t>TO/FROM DISTRICTS OUTSIDE NEVADA</t>
  </si>
  <si>
    <t>REPORT FOR ALL FUNDS</t>
  </si>
  <si>
    <t xml:space="preserve">(1) </t>
  </si>
  <si>
    <t>TUITION</t>
  </si>
  <si>
    <t>TRANSPORTATION</t>
  </si>
  <si>
    <t>REVENUES</t>
  </si>
  <si>
    <t>CODES</t>
  </si>
  <si>
    <t>EXPENDITURES</t>
  </si>
  <si>
    <t>OBJECT CODE</t>
  </si>
  <si>
    <t>100 - Regular Programs</t>
  </si>
  <si>
    <t>200 - Special Programs</t>
  </si>
  <si>
    <t>300 - Vocational Programs</t>
  </si>
  <si>
    <t>400 - Other PK-12 Programs</t>
  </si>
  <si>
    <t>500 - Nonpublic Programs</t>
  </si>
  <si>
    <t>600 - Adult Programs</t>
  </si>
  <si>
    <t>TOTALS</t>
  </si>
  <si>
    <t>Interdistrict Payments - All Funds</t>
  </si>
  <si>
    <t>Schedule I</t>
  </si>
  <si>
    <t>T R A N S F E R S   I N</t>
  </si>
  <si>
    <t>T R A N S F E R S   O U T</t>
  </si>
  <si>
    <t>FUND TYPE</t>
  </si>
  <si>
    <t>FROM FUND</t>
  </si>
  <si>
    <t>PAGE</t>
  </si>
  <si>
    <t>AMOUNT</t>
  </si>
  <si>
    <t>TO FUND</t>
  </si>
  <si>
    <t>SPECIAL REVENUE FUNDS</t>
  </si>
  <si>
    <t>TOTAL TRANSFERS</t>
  </si>
  <si>
    <t>Transfer Reconciliation (Operating &amp; Residual Equity)</t>
  </si>
  <si>
    <t>Schedule T</t>
  </si>
  <si>
    <t>L O B B Y I N G   E X P E N S E   E S T I M A T E</t>
  </si>
  <si>
    <r>
      <t xml:space="preserve">Pursuant to NRS 354.600 (3), </t>
    </r>
    <r>
      <rPr>
        <b/>
        <sz val="10"/>
        <rFont val="Arial"/>
        <family val="2"/>
      </rPr>
      <t>each</t>
    </r>
    <r>
      <rPr>
        <sz val="10"/>
        <rFont val="Arial"/>
        <family val="2"/>
      </rPr>
      <t xml:space="preserve"> (emphasis added) local government budget must obtain a</t>
    </r>
  </si>
  <si>
    <t xml:space="preserve">separate statement of anticipated expenses relating to activities designed to influence the passage </t>
  </si>
  <si>
    <t>or defeat of legislation in an upcoming legislative session.</t>
  </si>
  <si>
    <t>Nevada Legislature:  83rd Session; February 1, 2025 to May 31, 2025</t>
  </si>
  <si>
    <t>1.  Activity:</t>
  </si>
  <si>
    <t>2.  Funding Source:</t>
  </si>
  <si>
    <t>3.  Transportation</t>
  </si>
  <si>
    <t>4.  Lodging and meals</t>
  </si>
  <si>
    <t>5.  Salaries and Wages</t>
  </si>
  <si>
    <t>6.  Compensation to lobbyists</t>
  </si>
  <si>
    <t>7.  Entertainment</t>
  </si>
  <si>
    <t xml:space="preserve">8.  Supplies, equipment &amp; facilities; other personnel and </t>
  </si>
  <si>
    <t xml:space="preserve">     services spent in Carson City</t>
  </si>
  <si>
    <t>Total</t>
  </si>
  <si>
    <t>Entity:</t>
  </si>
  <si>
    <t>Lobbying Expense Estimate</t>
  </si>
  <si>
    <t>Page _____</t>
  </si>
  <si>
    <t>Form 30</t>
  </si>
  <si>
    <t>SCHEDULE OF EXISTING CONTRACTS</t>
  </si>
  <si>
    <t xml:space="preserve">Local Government:  </t>
  </si>
  <si>
    <t xml:space="preserve">Contact:  </t>
  </si>
  <si>
    <t xml:space="preserve">E-mail Address:  </t>
  </si>
  <si>
    <t xml:space="preserve">Daytime Telephone:  </t>
  </si>
  <si>
    <t xml:space="preserve">             Total Number of Existing Contracts: ______________</t>
  </si>
  <si>
    <t>Line</t>
  </si>
  <si>
    <t>Vendor</t>
  </si>
  <si>
    <t>Effective Date of Contract</t>
  </si>
  <si>
    <t>Termination Date of Contract</t>
  </si>
  <si>
    <t>Proposed Expenditure   FY 2024-25</t>
  </si>
  <si>
    <t>Proposed Expenditure   FY 2025-26</t>
  </si>
  <si>
    <t xml:space="preserve">Reason or need for contract: </t>
  </si>
  <si>
    <t>Total Proposed Expenditures</t>
  </si>
  <si>
    <t xml:space="preserve">Additional Explanations (Reference Line Number and Vendor): </t>
  </si>
  <si>
    <t>Page: ______</t>
  </si>
  <si>
    <t>Schedule 31</t>
  </si>
  <si>
    <t>SCHEDULE OF PRIVATIZATION CONTRACTS</t>
  </si>
  <si>
    <t xml:space="preserve">      Total Number of Privatization Contracts: </t>
  </si>
  <si>
    <t>Duration (Months/ Years)</t>
  </si>
  <si>
    <t>Position Class or Grade</t>
  </si>
  <si>
    <t>Number of FTEs employed by Position Class or Grade</t>
  </si>
  <si>
    <t>Equivalent hourly wage of FTEs by Position Class or Grade</t>
  </si>
  <si>
    <t xml:space="preserve">Total </t>
  </si>
  <si>
    <t xml:space="preserve">Attach additional sheets if necessary.  </t>
  </si>
  <si>
    <t>Schedule 32</t>
  </si>
  <si>
    <t>School Name:</t>
  </si>
  <si>
    <t>Budget:</t>
  </si>
  <si>
    <t>Tentative</t>
  </si>
  <si>
    <t>Select whether this budget is Tentative, Final or Amended from the drop down box in cell B2.</t>
  </si>
  <si>
    <t>Projected Cash Flow</t>
  </si>
  <si>
    <t>Charter School Information</t>
  </si>
  <si>
    <t>Quarter 1</t>
  </si>
  <si>
    <t>Quarter 2</t>
  </si>
  <si>
    <t>Quarter 3</t>
  </si>
  <si>
    <t>Quarter 4</t>
  </si>
  <si>
    <t>PROJECTED</t>
  </si>
  <si>
    <t>TOTAL PROJECTED</t>
  </si>
  <si>
    <t>TOTAL REVENUES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</si>
  <si>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</si>
  <si>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</si>
  <si>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</si>
  <si>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</si>
  <si>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</si>
  <si>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</si>
  <si>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</si>
  <si>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</si>
  <si>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</si>
  <si>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</si>
  <si>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</si>
  <si>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</si>
  <si>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BUDGET</t>
  </si>
  <si>
    <t>VARIANCE</t>
  </si>
  <si>
    <t>Q1</t>
  </si>
  <si>
    <t>Q2</t>
  </si>
  <si>
    <t>Q3</t>
  </si>
  <si>
    <t>Q4</t>
  </si>
  <si>
    <t>Basic Support / PCFP</t>
  </si>
  <si>
    <t>Charter Sponsorship Fee</t>
  </si>
  <si>
    <t>State Special Ed</t>
  </si>
  <si>
    <t>IDEA - Early Childhood (Part C)</t>
  </si>
  <si>
    <t>IDEA - Special Education (Part B)</t>
  </si>
  <si>
    <t>Title I</t>
  </si>
  <si>
    <t>Title II</t>
  </si>
  <si>
    <t>Title III</t>
  </si>
  <si>
    <t>Title IVA</t>
  </si>
  <si>
    <t>Pre K</t>
  </si>
  <si>
    <t>E-Rate Funds</t>
  </si>
  <si>
    <t>SPCSA Charter Loan</t>
  </si>
  <si>
    <t>Charter School Program (CSP)</t>
  </si>
  <si>
    <t>NSLP</t>
  </si>
  <si>
    <t>Total Revenues</t>
  </si>
  <si>
    <t>Total Revenues Y-T-D</t>
  </si>
  <si>
    <t>Percent of Revenues Y-T-D</t>
  </si>
  <si>
    <t>TOTAL EXPENSES</t>
  </si>
  <si>
    <t>Loan Payment (Interest Exp' only)</t>
  </si>
  <si>
    <t>Total Expenditures</t>
  </si>
  <si>
    <t>Total Expenditures Y-T-D</t>
  </si>
  <si>
    <t>Percent of Expenditures Y-T-D</t>
  </si>
  <si>
    <t>Net Change [Surplus (Deficit)]</t>
  </si>
  <si>
    <t>Net Change Y-T-D</t>
  </si>
  <si>
    <t>Percent of Net Change Y-T-D</t>
  </si>
  <si>
    <t>Projected Cash Balance</t>
  </si>
  <si>
    <t>Net Change in Cash (F/B)</t>
  </si>
  <si>
    <t>Begin Cash Balance(F/B)</t>
  </si>
  <si>
    <t>End Cash Balance (F/B)</t>
  </si>
  <si>
    <t>Total Expenditures Change (from prerepayment year)</t>
  </si>
  <si>
    <t>Surplus (Deficit)</t>
  </si>
  <si>
    <t>Principal Payment Portion</t>
  </si>
  <si>
    <t>Ending Loan Balance</t>
  </si>
  <si>
    <t>Ending Loan Balance % Beginning</t>
  </si>
  <si>
    <t>Total Loan Payments (Princ &amp; Int)</t>
  </si>
  <si>
    <t>Total Loan Payments (Cumulative)</t>
  </si>
  <si>
    <t>NAC 388A.675  Repayment of loans.</t>
  </si>
  <si>
    <t>1. NAC 388A.675…"In equal amounts…repayment...which must not exceed 3 years."</t>
  </si>
  <si>
    <t>2. NAC 388A.675…"to an operational charter school...deductions...commencing in the same fiscal year in which the loan is made.</t>
  </si>
  <si>
    <t>3. '"NAC 388A.675…"to a charter school that is not an operational…the first fiscal year immediately succeeding the fiscal year in which the</t>
  </si>
  <si>
    <t>charter school becomes an operational charter school.</t>
  </si>
  <si>
    <t>RATES ENTERED</t>
  </si>
  <si>
    <t>Local Government Finance</t>
  </si>
  <si>
    <t>Operating Rate</t>
  </si>
  <si>
    <t>CHECKLIST FOR TENTATIVE BUDGET REVIEW</t>
  </si>
  <si>
    <t>Voter Approved</t>
  </si>
  <si>
    <t>SCHOOL DISTRICT</t>
  </si>
  <si>
    <t>Legislative</t>
  </si>
  <si>
    <t>Debt Service</t>
  </si>
  <si>
    <t>Reviewed by:</t>
  </si>
  <si>
    <t>Date:</t>
  </si>
  <si>
    <t>GENERAL QUESTIONS</t>
  </si>
  <si>
    <t>Yes</t>
  </si>
  <si>
    <t>No</t>
  </si>
  <si>
    <t>N/A</t>
  </si>
  <si>
    <t>Have appropriate schedules been filed?</t>
  </si>
  <si>
    <t>Have any new funds been created?  (If yes, list below and . . . )</t>
  </si>
  <si>
    <t xml:space="preserve">If yes, list below in NOTES and were the creating resolutions submitted to  </t>
  </si>
  <si>
    <t>Local Government Finance?</t>
  </si>
  <si>
    <t xml:space="preserve">The 2nd paragraph of the transmittal form relates to property tax revenues. </t>
  </si>
  <si>
    <t xml:space="preserve"> Does the dollar amount agree with the net amount in Column 4 on Schedule AA?</t>
  </si>
  <si>
    <t xml:space="preserve">The 4th paragraph of the transmittal form relates to expenditures and proprietary  </t>
  </si>
  <si>
    <t>expenses.  Does the dollar amount agree with the amounts on Schedule AA-1?</t>
  </si>
  <si>
    <t>Is the certification letter signed? (NAC 354.140) (Note: Signatures of a majority of</t>
  </si>
  <si>
    <r>
      <t xml:space="preserve">all members of the governing board required on the </t>
    </r>
    <r>
      <rPr>
        <i/>
        <sz val="10"/>
        <rFont val="Arial"/>
        <family val="2"/>
      </rPr>
      <t>final</t>
    </r>
    <r>
      <rPr>
        <sz val="10"/>
        <rFont val="Arial"/>
        <family val="2"/>
      </rPr>
      <t xml:space="preserve"> budget)</t>
    </r>
  </si>
  <si>
    <t>Are the publication and hearing dates correct?</t>
  </si>
  <si>
    <t>See calendar of events. Per NRS 354.596, not less than 7 nor more than 14 days.)</t>
  </si>
  <si>
    <t>Does the budget include an explanation for a general fund ending fund balance less than</t>
  </si>
  <si>
    <t>4% of the total actual prior year expenditures (pursuant to the criteria at NAC 354.650)?</t>
  </si>
  <si>
    <r>
      <t xml:space="preserve">Does the budget include the Lobbying Expense Estimate (Form 30)?  </t>
    </r>
    <r>
      <rPr>
        <b/>
        <sz val="10"/>
        <rFont val="Arial"/>
        <family val="2"/>
      </rPr>
      <t>This form is</t>
    </r>
  </si>
  <si>
    <t>to be submitted only for legislative years.</t>
  </si>
  <si>
    <t>Are forms 31 and/or 32 included with the budget documents?</t>
  </si>
  <si>
    <t>NOTES:</t>
  </si>
  <si>
    <t>SCHEDULE B-1</t>
  </si>
  <si>
    <t>Do Lines 14 and 20 agree with Local School Support Tax and Distributive School Fund</t>
  </si>
  <si>
    <t>amounts on Schedules BB?</t>
  </si>
  <si>
    <r>
      <t>Does LSST compare with Department projection? (</t>
    </r>
    <r>
      <rPr>
        <i/>
        <sz val="10"/>
        <rFont val="Arial"/>
        <family val="2"/>
      </rPr>
      <t>Revenue Projection Part C</t>
    </r>
    <r>
      <rPr>
        <sz val="10"/>
        <rFont val="Arial"/>
        <family val="2"/>
      </rPr>
      <t>)</t>
    </r>
  </si>
  <si>
    <t>Is the amount on Line 15 equal to 1/3 of Local Line on Schedule AA, Column 4?</t>
  </si>
  <si>
    <t>Is math correct?</t>
  </si>
  <si>
    <t>(Skip Schedule AA and review Schedules BB first.)</t>
  </si>
  <si>
    <t>SCHEDULES BB</t>
  </si>
  <si>
    <t xml:space="preserve">Do actual prior year total revenues, expenditures and fund balances agree with audit </t>
  </si>
  <si>
    <t>for each fund?</t>
  </si>
  <si>
    <t>Are all funds in the audit included in the budget?</t>
  </si>
  <si>
    <t>Do total resources equal total applications in each fund?</t>
  </si>
  <si>
    <t>Are governmental funds budgeted contingencies three percent or less of total</t>
  </si>
  <si>
    <t>expenditures, excluding transfers? (NRS 354.608)</t>
  </si>
  <si>
    <t>Do ending fund balances carry forward as beginning fund balances for the next year?</t>
  </si>
  <si>
    <t>If not, is there an explanation?</t>
  </si>
  <si>
    <t>Check current fiscal year column:</t>
  </si>
  <si>
    <t>Do the LSST and the Distributive School Fund amounts look reasonable?</t>
  </si>
  <si>
    <t>Does the Government Services Tax amount compare with Department estimate?</t>
  </si>
  <si>
    <t>Is there a buildings and sites fund? (NRS 387.177)</t>
  </si>
  <si>
    <t>Do revenues consist of receipts from rentals and sales of school property,</t>
  </si>
  <si>
    <t>gifts or federal grants for construction, interest earned and no others?</t>
  </si>
  <si>
    <t>Are there any transfers in or out? If yes, review validity.</t>
  </si>
  <si>
    <t>Is there a capital projects fund? (NRS 387.328)</t>
  </si>
  <si>
    <t>If a pay-as-you-go override is in effect, are the receipts identified?</t>
  </si>
  <si>
    <t>For enrollment over 25,000 up to .5000?</t>
  </si>
  <si>
    <t>For enrollment under 25,000 up to .7500?</t>
  </si>
  <si>
    <t>Has the food service/school lunch been budgeted as an identifiable line item in a fund?</t>
  </si>
  <si>
    <t>If budgeted as an enterprise fund, is math correct?</t>
  </si>
  <si>
    <t xml:space="preserve">Has conversion amount been lowered? </t>
  </si>
  <si>
    <t>Do any funds have a budgeted deficit ending balance? [NRS 354.598 (5)]</t>
  </si>
  <si>
    <t>DEBT SCHEDULES - SCHEDULES CC AND C-1</t>
  </si>
  <si>
    <t>Are lease payments identifiable in appropriate fund?</t>
  </si>
  <si>
    <t>Was all budgeted debt incurred prior to June 25th?</t>
  </si>
  <si>
    <t>Are all issues listed on the Schedule C-1?</t>
  </si>
  <si>
    <t>(Check audit, last year's budget and any other information available.)</t>
  </si>
  <si>
    <t>For debt requiring ad valorem taxes:</t>
  </si>
  <si>
    <t>Do the debt requirements for the fiscal year compare to the audit report?</t>
  </si>
  <si>
    <t>Are service reserves for ad valorem bonds and short-term financing for budget</t>
  </si>
  <si>
    <t>year established?</t>
  </si>
  <si>
    <t xml:space="preserve">Are reserves at June 30 equal to one year or less of debt requirements for </t>
  </si>
  <si>
    <t xml:space="preserve">the fiscal year or is an explanation of bond covenant attached?  </t>
  </si>
  <si>
    <t>(NAC 354.650)</t>
  </si>
  <si>
    <t>Calculate the debt tax rate.  (Attach tape to the back of this page.)</t>
  </si>
  <si>
    <t>Does this rate equal the rate of Schedule AA?</t>
  </si>
  <si>
    <t>Do all debt issues reflected on Schedule C-1, or elsewhere in the budget, agree with</t>
  </si>
  <si>
    <t>approvals (if necessary) from the Department?  (Watch for lease stacking.)</t>
  </si>
  <si>
    <t>TRANSFERS - SCHEDULE T</t>
  </si>
  <si>
    <t>Check each fund for transfers:</t>
  </si>
  <si>
    <t>Are all the transfers recorded on the Schedule T?</t>
  </si>
  <si>
    <t>BUDGETED RESOURCES - ALL FUNDS - SCHEDULE AA</t>
  </si>
  <si>
    <t>Do all amounts in each column agree with the same line item or group of line</t>
  </si>
  <si>
    <t xml:space="preserve"> items on all Schedules BB?</t>
  </si>
  <si>
    <t>Do Fund Balances agree with Schedule BB?</t>
  </si>
  <si>
    <t>Does the schedule foot and crossfoot?</t>
  </si>
  <si>
    <t>Verify Summary of Property Tax Base:</t>
  </si>
  <si>
    <r>
      <t>Is assessed value on line (A) correct? (</t>
    </r>
    <r>
      <rPr>
        <i/>
        <sz val="10"/>
        <rFont val="Arial"/>
        <family val="2"/>
      </rPr>
      <t>Revenue Projection, Column 4</t>
    </r>
    <r>
      <rPr>
        <sz val="10"/>
        <rFont val="Arial"/>
        <family val="2"/>
      </rPr>
      <t>)</t>
    </r>
  </si>
  <si>
    <t>Are Net Proceeds accurately reflected on line(s) (B1) and/or (B2)?</t>
  </si>
  <si>
    <t>BUDGETED APPLICATIONS - ALL FUNDS - SCHEDULE AA-1</t>
  </si>
  <si>
    <t>Do all amounts in each column agree with all Schedules BB-2?</t>
  </si>
  <si>
    <t>Do Totals on Schedule AA agree with Schedule AA-1?</t>
  </si>
  <si>
    <t>Taxes</t>
  </si>
  <si>
    <t>Net Proceed of Mines</t>
  </si>
  <si>
    <t>1120</t>
  </si>
  <si>
    <t>School Support Taxes</t>
  </si>
  <si>
    <t>1130</t>
  </si>
  <si>
    <t>Franchise Taxes</t>
  </si>
  <si>
    <t>1140</t>
  </si>
  <si>
    <t>Governmental Services Tax</t>
  </si>
  <si>
    <t>1300</t>
  </si>
  <si>
    <t>Tuition</t>
  </si>
  <si>
    <t>1310</t>
  </si>
  <si>
    <t>Regular Day School</t>
  </si>
  <si>
    <t>1320</t>
  </si>
  <si>
    <t>Adult Continued Education</t>
  </si>
  <si>
    <t>1330</t>
  </si>
  <si>
    <t>Summer School</t>
  </si>
  <si>
    <t>1400</t>
  </si>
  <si>
    <t>Transportation Fees</t>
  </si>
  <si>
    <t>1410</t>
  </si>
  <si>
    <t>1420</t>
  </si>
  <si>
    <t>Food Service Revenue</t>
  </si>
  <si>
    <t>1610</t>
  </si>
  <si>
    <t>Daily Sales - School Lunch</t>
  </si>
  <si>
    <t>1620</t>
  </si>
  <si>
    <t>Daily Sales - School Breakfast</t>
  </si>
  <si>
    <t>1630</t>
  </si>
  <si>
    <t>Daily Sales - Special Milk</t>
  </si>
  <si>
    <t>1690</t>
  </si>
  <si>
    <t>Income from Pupil Activities</t>
  </si>
  <si>
    <t>1940/50</t>
  </si>
  <si>
    <t>Distributive School Fund</t>
  </si>
  <si>
    <t>For-on behalf of LEA</t>
  </si>
  <si>
    <t>Schedule BB, Page _____of _____</t>
  </si>
  <si>
    <t>4210</t>
  </si>
  <si>
    <t>Forest Reserve</t>
  </si>
  <si>
    <t>4290</t>
  </si>
  <si>
    <t>4321</t>
  </si>
  <si>
    <t>Johnson O'Malley Program</t>
  </si>
  <si>
    <t>4322</t>
  </si>
  <si>
    <t>Indian Education Program</t>
  </si>
  <si>
    <t>4511</t>
  </si>
  <si>
    <t>IASA Title I Basic</t>
  </si>
  <si>
    <t>4514</t>
  </si>
  <si>
    <t>IASA Title I Migrant</t>
  </si>
  <si>
    <t>4515</t>
  </si>
  <si>
    <t>IASA Title VI, Innovative Programs</t>
  </si>
  <si>
    <t>4516</t>
  </si>
  <si>
    <t>Federal Class Size Reduction</t>
  </si>
  <si>
    <t>4517</t>
  </si>
  <si>
    <t>Comprehensive School Reform Programs</t>
  </si>
  <si>
    <t>4530</t>
  </si>
  <si>
    <t>Carl Perkins Occupational</t>
  </si>
  <si>
    <t>4531</t>
  </si>
  <si>
    <t>School to Careers</t>
  </si>
  <si>
    <t>4551</t>
  </si>
  <si>
    <t>School Lunch/Breakfast Programs</t>
  </si>
  <si>
    <t>4558</t>
  </si>
  <si>
    <t>Commodity Foods (in lieu)</t>
  </si>
  <si>
    <t>4560</t>
  </si>
  <si>
    <t>IDEA, Special Education Basic</t>
  </si>
  <si>
    <t>4561</t>
  </si>
  <si>
    <t>IDEA, Training</t>
  </si>
  <si>
    <t>4562</t>
  </si>
  <si>
    <t>IDEA Preschool Grants</t>
  </si>
  <si>
    <t>4572</t>
  </si>
  <si>
    <t>IDEA Title II, Eisenhower</t>
  </si>
  <si>
    <t>Other Restricted State Agency</t>
  </si>
  <si>
    <t>4601</t>
  </si>
  <si>
    <t>Drug Free Schools (IASA lV)</t>
  </si>
  <si>
    <t>4611</t>
  </si>
  <si>
    <t>4612</t>
  </si>
  <si>
    <t>National Energy PL 95-619</t>
  </si>
  <si>
    <t>46XX</t>
  </si>
  <si>
    <t>Other Restricted - State</t>
  </si>
  <si>
    <t>4810</t>
  </si>
  <si>
    <t>Impact Aid</t>
  </si>
  <si>
    <t>Revenue for-on behalf of LEA</t>
  </si>
  <si>
    <t>OTHER SOURCES OF FUNDS</t>
  </si>
  <si>
    <t>Sale or Loss of Fixed Assets</t>
  </si>
  <si>
    <t>Sale of Bonds</t>
  </si>
  <si>
    <t>TOTAL OTHER SOURCES</t>
  </si>
  <si>
    <t>Reserved Opening Balance</t>
  </si>
  <si>
    <t>Unreserved Opening Balance</t>
  </si>
  <si>
    <t>Amended</t>
  </si>
  <si>
    <t>Approved</t>
  </si>
  <si>
    <t>AMENDED</t>
  </si>
  <si>
    <t>Final</t>
  </si>
  <si>
    <t>Amended Final</t>
  </si>
  <si>
    <t xml:space="preserve">herewith submits the </t>
  </si>
  <si>
    <t xml:space="preserve">budget for the </t>
  </si>
  <si>
    <t>see "BB14-A"</t>
  </si>
  <si>
    <t>Revenues</t>
  </si>
  <si>
    <t>Sch BB-6</t>
  </si>
  <si>
    <t>ACTUAL YEAR ADE</t>
  </si>
  <si>
    <t>see "BB-6"</t>
  </si>
  <si>
    <t>Mike Dang</t>
  </si>
  <si>
    <t>Contacts (In order)</t>
  </si>
  <si>
    <t>Taxation:</t>
  </si>
  <si>
    <t>Deadlines</t>
  </si>
  <si>
    <t>Transmit budgets to:</t>
  </si>
  <si>
    <t>TOC</t>
  </si>
  <si>
    <t>Sch 1</t>
  </si>
  <si>
    <t>Sch B-1</t>
  </si>
  <si>
    <t>Sch AA</t>
  </si>
  <si>
    <t>Sch AA Modified</t>
  </si>
  <si>
    <t>Sch AA-1</t>
  </si>
  <si>
    <t>Sch AA-1 Modified</t>
  </si>
  <si>
    <t>Sch BB-5</t>
  </si>
  <si>
    <t>Sch BB-7</t>
  </si>
  <si>
    <t>Sch BB-8</t>
  </si>
  <si>
    <t>Sch BB-9</t>
  </si>
  <si>
    <t>Sch BB-10</t>
  </si>
  <si>
    <t>Sch BB-11</t>
  </si>
  <si>
    <t>Sch BB-12</t>
  </si>
  <si>
    <t>Sch BB-13</t>
  </si>
  <si>
    <t>Sch BB-14</t>
  </si>
  <si>
    <t>Sch BB-14A</t>
  </si>
  <si>
    <t>Sch CC</t>
  </si>
  <si>
    <t>Sch C-1</t>
  </si>
  <si>
    <t>Sch J-1</t>
  </si>
  <si>
    <t>Sch J-2</t>
  </si>
  <si>
    <t>Sch I</t>
  </si>
  <si>
    <t>Sch T</t>
  </si>
  <si>
    <t>Sch 31</t>
  </si>
  <si>
    <t>Sch 32</t>
  </si>
  <si>
    <t xml:space="preserve">Form 4405 FY </t>
  </si>
  <si>
    <t>Table of Contents</t>
  </si>
  <si>
    <t>Total Revenues:</t>
  </si>
  <si>
    <t>Total Local Sources</t>
  </si>
  <si>
    <t>Total Opening Fund Balance</t>
  </si>
  <si>
    <t>Total All Resources</t>
  </si>
  <si>
    <t>Subtotal Resources</t>
  </si>
  <si>
    <t>Total State Sources</t>
  </si>
  <si>
    <t>Total Federal Sources</t>
  </si>
  <si>
    <t>Revenues (Sch BB-5)</t>
  </si>
  <si>
    <t>Revolving Loan Payback Schedule</t>
  </si>
  <si>
    <t>For Quarterly Financial Statement Subtotals</t>
  </si>
  <si>
    <t>Year</t>
  </si>
  <si>
    <t>YTD %</t>
  </si>
  <si>
    <t>for Quarterly Financial Statements (QFS)</t>
  </si>
  <si>
    <t>Quarter Subtotals</t>
  </si>
  <si>
    <t>(FKA) Form 11 Cash Flow</t>
  </si>
  <si>
    <t>Quarterly Financial Statements (QFS)</t>
  </si>
  <si>
    <t>(QFS Quarterly Subtotals)</t>
  </si>
  <si>
    <t>(QFS Budgets Year To Date Subtotals)</t>
  </si>
  <si>
    <t>Year To Date (YTD) Revenue Subtotals</t>
  </si>
  <si>
    <t>Year To Date (YTD) Expense Subtotals</t>
  </si>
  <si>
    <t>See Quarterly Financial Statement Subtotals</t>
  </si>
  <si>
    <t>NET CHANGE [Surplus (Deficit)]</t>
  </si>
  <si>
    <t>For Your Information</t>
  </si>
  <si>
    <t>Michael Hutchins</t>
  </si>
  <si>
    <t>Mdang@spcsa.nv.gov</t>
  </si>
  <si>
    <t>775.453.0301</t>
  </si>
  <si>
    <t>702.854.0691</t>
  </si>
  <si>
    <t>M.hutchins@spcsa.nv.gov</t>
  </si>
  <si>
    <t>Budget Transmittal format:</t>
  </si>
  <si>
    <t>To: SPCSA</t>
  </si>
  <si>
    <t>Working Excel files to Epicenter</t>
  </si>
  <si>
    <t>To: Taxation</t>
  </si>
  <si>
    <t>To: NDE</t>
  </si>
  <si>
    <t>Training:</t>
  </si>
  <si>
    <t>Taxation</t>
  </si>
  <si>
    <t>NDE:</t>
  </si>
  <si>
    <t>SPCSA:</t>
  </si>
  <si>
    <t>See NAC 387.735</t>
  </si>
  <si>
    <t>Deadlines, Submission information, Contacts, Training</t>
  </si>
  <si>
    <t>Cover letter</t>
  </si>
  <si>
    <t>Summary of Property Tax Base</t>
  </si>
  <si>
    <t>General Fund, Debt Service, Other Funds</t>
  </si>
  <si>
    <t>General Fund, Debt Service, Other Funds, Transfers In</t>
  </si>
  <si>
    <t>Salaries, Wages, Benefits, Services, Supplies</t>
  </si>
  <si>
    <t>Salaries, Wages, Benefits, Services, Supplies Transfers, Contingency)</t>
  </si>
  <si>
    <t>Sources: PCFP, other revenues and sources Local, State, Federal)1000, 3000,4000)</t>
  </si>
  <si>
    <t>Undistributed Expenditures 2100-Student Support - 2500-Central Services)</t>
  </si>
  <si>
    <t>100-Regular and 200-Special Programs expenses</t>
  </si>
  <si>
    <t>270-G&amp;T, 300-Voc' &amp; Tech'</t>
  </si>
  <si>
    <t>400-Other Instructional, "440-Summer School</t>
  </si>
  <si>
    <t>600-Adult Ed, 800-Comm' Svc</t>
  </si>
  <si>
    <t>910-Cocurricular Activities, 920-Athletics</t>
  </si>
  <si>
    <t>Undistributed Expenditures: 2600-Optg/Maint Plant-4100 Land Acq</t>
  </si>
  <si>
    <t>Undistributed Expenditures: 4200-Land Improv-4700-Bldg Improv</t>
  </si>
  <si>
    <t>5000-Bonds, Medium-Term Financing, Total Financing</t>
  </si>
  <si>
    <t>Bonds, Medium-Term financing, Capital leases</t>
  </si>
  <si>
    <t>Proprietary Fund: Revenues, Expenses, Retained Earnings</t>
  </si>
  <si>
    <t>Proprietary Fund: Cash Flows; Cash Increase (Decrease)</t>
  </si>
  <si>
    <t>Transfers In &amp; Out</t>
  </si>
  <si>
    <t>Lobbying Expense Estimates</t>
  </si>
  <si>
    <t>Schedule Of Existing Contracts</t>
  </si>
  <si>
    <t>Schedule Of Privatization Contracts</t>
  </si>
  <si>
    <t>Info</t>
  </si>
  <si>
    <t>Total All Expenditures (w/4900-Other-Tot Undistrib' Exp's--Ending Fund Balance)</t>
  </si>
  <si>
    <t>Monthly Cashflow (formerly Form 11) w/Year To Date Quarterly Budget subtotals</t>
  </si>
  <si>
    <t>pdf</t>
  </si>
  <si>
    <t>(Actually Due Mon, Jun 10, for 2024)</t>
  </si>
  <si>
    <t>Total All Revenues &amp; Resources--and Other Resources and Fund Balance</t>
  </si>
  <si>
    <t>Do not contact</t>
  </si>
  <si>
    <t>-</t>
  </si>
  <si>
    <t>+</t>
  </si>
  <si>
    <t xml:space="preserve">Amber Reid </t>
  </si>
  <si>
    <t xml:space="preserve">areid@doe.nv.gov </t>
  </si>
  <si>
    <t>TOTAL ALL RESOURCES (w/prior tabs)</t>
  </si>
  <si>
    <t>Amended Approved</t>
  </si>
  <si>
    <t>Budget Types Data Validation cells</t>
  </si>
  <si>
    <t>Enrollment (ADE)</t>
  </si>
  <si>
    <t>Per Pupil PCFP Revenue (est)</t>
  </si>
  <si>
    <t xml:space="preserve"> State Education Fund revenues including Debt Service totaling:          $</t>
  </si>
  <si>
    <t>(See Right--&gt;)</t>
  </si>
  <si>
    <t>You may be required to submit "Two single-sided copies…"</t>
  </si>
  <si>
    <t>Working Excel files to Amber Reid (email address below)</t>
  </si>
  <si>
    <t>(Some worksheets may not be relevant to your programs.)</t>
  </si>
  <si>
    <t>Sch 33 Cashflow</t>
  </si>
  <si>
    <t>Sch 34 RLA Payback</t>
  </si>
  <si>
    <t>Revolving Loan Payback Plan (Charter School)(&lt; 3 years)</t>
  </si>
  <si>
    <t>Total Other Financing Balance</t>
  </si>
  <si>
    <t>Budget</t>
  </si>
  <si>
    <t>ThrivePoint Academy Nevada</t>
  </si>
  <si>
    <t>Josh Molina</t>
  </si>
  <si>
    <t>President</t>
  </si>
  <si>
    <t>Learning Matters Educational Group</t>
  </si>
  <si>
    <t>11 (Start Up Loan)</t>
  </si>
  <si>
    <t>Operating Expenses</t>
  </si>
  <si>
    <t>Operating Revenues</t>
  </si>
  <si>
    <t>Capital Expenditures</t>
  </si>
  <si>
    <t>Financing - Secured Debt</t>
  </si>
  <si>
    <t>Learning Matters Educatonal Group</t>
  </si>
  <si>
    <t>EMO</t>
  </si>
  <si>
    <t>Legal Services</t>
  </si>
  <si>
    <t>Liability Ins</t>
  </si>
  <si>
    <t>Marketing</t>
  </si>
  <si>
    <t>Jason Guinasso</t>
  </si>
  <si>
    <t>Great American/Selective Ins</t>
  </si>
  <si>
    <t>SmartBug</t>
  </si>
  <si>
    <t>Ferraro Group</t>
  </si>
  <si>
    <t>TBA</t>
  </si>
  <si>
    <t>Janitorial</t>
  </si>
  <si>
    <t>Vince Medina</t>
  </si>
  <si>
    <t>vincent.medina@thrivepointnevada.com</t>
  </si>
  <si>
    <t>702-514-0686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</si>
</sst>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mm\ d\,\ yyyy"/>
    <numFmt numFmtId="166" formatCode="mm/dd/yy"/>
    <numFmt numFmtId="167" formatCode="_(* #,##0.0000_);_(* \(#,##0.0000\);_(* &quot;-&quot;????_);_(@_)"/>
    <numFmt numFmtId="168" formatCode="#,##0.0000_);\(#,##0.0000\)"/>
    <numFmt numFmtId="169" formatCode="[$-409]mmmm\ d\,\ yyyy;@"/>
    <numFmt numFmtId="170" formatCode="[$-409]m/d/yy\ h:mm\ AM/PM;@"/>
    <numFmt numFmtId="171" formatCode="mm/dd/yy;@"/>
    <numFmt numFmtId="172" formatCode="_(* #,##0_);_(* \(#,##0\);_(* &quot;-&quot;??_);_(@_)"/>
    <numFmt numFmtId="173" formatCode="[$-F800]dddd\,\ mmmm\ dd\,\ yyyy"/>
    <numFmt numFmtId="174" formatCode="0.0000"/>
    <numFmt numFmtId="175" formatCode="_(&quot;$&quot;* #,##0_);_(&quot;$&quot;* \(#,##0\);_(&quot;$&quot;* &quot;-&quot;??_);_(@_)"/>
    <numFmt numFmtId="176" formatCode="&quot;$&quot;#,##0.00"/>
    <numFmt numFmtId="177" formatCode="#,###_);[Red]\(#,###\)"/>
    <numFmt numFmtId="178" formatCode="#,###.00_)%;[Red]\(#,###.00\)%"/>
    <numFmt numFmtId="179" formatCode="_(#,##0_);[Red]_(\(#,##0\);_(&quot;-&quot;_);_(@_)"/>
    <numFmt numFmtId="180" formatCode="&quot;Yr &quot;#,##0_);[Red]\(#,##0\)"/>
    <numFmt numFmtId="181" formatCode="&quot;SYE &quot;0_);[Red]\(0\)"/>
    <numFmt numFmtId="182" formatCode="_(&quot;$&quot;#,##0_);[Red]_(&quot;$&quot;\(#,##0\);_(&quot;$&quot;\ &quot;-&quot;_);_(@_)"/>
    <numFmt numFmtId="183" formatCode="0.0%;[Red]\(0.0%\);&quot;-%&quot;"/>
    <numFmt numFmtId="184" formatCode="m/d/yy;@"/>
    <numFmt numFmtId="185" formatCode="ddd\ m/d/yyyy"/>
    <numFmt numFmtId="186" formatCode="0%;[Red]\(0%\);&quot;-%&quot;"/>
    <numFmt numFmtId="187" formatCode="&quot;FYE &quot;mmm\ d\,\ yyyy"/>
  </numFmts>
  <fonts count="4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11"/>
      <color indexed="12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b/>
      <i/>
      <sz val="9"/>
      <name val="Comic Sans MS"/>
      <family val="4"/>
    </font>
    <font>
      <b/>
      <i/>
      <sz val="8"/>
      <name val="Comic Sans MS"/>
      <family val="4"/>
    </font>
    <font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i/>
      <sz val="9"/>
      <color indexed="8"/>
      <name val="Arial"/>
      <family val="2"/>
    </font>
    <font>
      <b/>
      <sz val="9"/>
      <color indexed="23"/>
      <name val="Arial"/>
      <family val="2"/>
    </font>
    <font>
      <u/>
      <sz val="10"/>
      <color theme="10"/>
      <name val="Arial"/>
      <family val="2"/>
    </font>
    <font>
      <b/>
      <u/>
      <sz val="12"/>
      <color indexed="12"/>
      <name val="Arial"/>
      <family val="2"/>
    </font>
    <font>
      <b/>
      <u/>
      <sz val="12"/>
      <color theme="10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2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41" fillId="0" borderId="0" applyNumberFormat="0" applyFill="0" applyBorder="0" applyAlignment="0" applyProtection="0"/>
  </cellStyleXfs>
  <cellXfs count="1007">
    <xf numFmtId="0" fontId="0" fillId="0" borderId="0" xfId="0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49" fontId="5" fillId="0" borderId="0" xfId="0" applyNumberFormat="1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3" xfId="0" applyFont="1" applyBorder="1"/>
    <xf numFmtId="0" fontId="8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9" xfId="0" applyFont="1" applyBorder="1" applyAlignment="1">
      <alignment horizontal="center"/>
    </xf>
    <xf numFmtId="0" fontId="7" fillId="0" borderId="0" xfId="0" applyFont="1"/>
    <xf numFmtId="0" fontId="5" fillId="0" borderId="3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49" fontId="9" fillId="0" borderId="14" xfId="0" applyNumberFormat="1" applyFont="1" applyBorder="1" applyAlignment="1">
      <alignment horizontal="left"/>
    </xf>
    <xf numFmtId="0" fontId="9" fillId="0" borderId="4" xfId="0" applyFont="1" applyBorder="1"/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41" fontId="9" fillId="0" borderId="0" xfId="0" applyNumberFormat="1" applyFont="1"/>
    <xf numFmtId="49" fontId="5" fillId="0" borderId="14" xfId="0" applyNumberFormat="1" applyFont="1" applyBorder="1" applyAlignment="1">
      <alignment horizontal="left"/>
    </xf>
    <xf numFmtId="0" fontId="5" fillId="0" borderId="4" xfId="0" applyFont="1" applyBorder="1"/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2" xfId="0" applyNumberFormat="1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0" xfId="0" applyFont="1"/>
    <xf numFmtId="41" fontId="5" fillId="0" borderId="0" xfId="0" applyNumberFormat="1" applyFont="1"/>
    <xf numFmtId="49" fontId="5" fillId="0" borderId="3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6" xfId="0" applyFont="1" applyBorder="1"/>
    <xf numFmtId="49" fontId="8" fillId="0" borderId="0" xfId="0" applyNumberFormat="1" applyFont="1" applyAlignment="1">
      <alignment horizontal="left"/>
    </xf>
    <xf numFmtId="37" fontId="5" fillId="0" borderId="13" xfId="0" applyNumberFormat="1" applyFont="1" applyBorder="1" applyAlignment="1">
      <alignment horizontal="center" wrapText="1"/>
    </xf>
    <xf numFmtId="37" fontId="5" fillId="0" borderId="0" xfId="0" applyNumberFormat="1" applyFont="1"/>
    <xf numFmtId="0" fontId="5" fillId="0" borderId="4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9" xfId="0" applyFont="1" applyBorder="1"/>
    <xf numFmtId="0" fontId="5" fillId="0" borderId="7" xfId="0" quotePrefix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3" fillId="0" borderId="0" xfId="0" applyFont="1"/>
    <xf numFmtId="0" fontId="0" fillId="0" borderId="2" xfId="0" applyBorder="1"/>
    <xf numFmtId="44" fontId="1" fillId="0" borderId="0" xfId="3" applyFont="1"/>
    <xf numFmtId="41" fontId="0" fillId="0" borderId="2" xfId="0" applyNumberFormat="1" applyBorder="1"/>
    <xf numFmtId="41" fontId="0" fillId="0" borderId="0" xfId="0" applyNumberFormat="1"/>
    <xf numFmtId="41" fontId="0" fillId="0" borderId="1" xfId="0" applyNumberFormat="1" applyBorder="1"/>
    <xf numFmtId="0" fontId="6" fillId="0" borderId="0" xfId="0" applyFont="1" applyAlignment="1">
      <alignment horizontal="right"/>
    </xf>
    <xf numFmtId="0" fontId="1" fillId="0" borderId="17" xfId="0" applyFont="1" applyBorder="1"/>
    <xf numFmtId="0" fontId="0" fillId="0" borderId="17" xfId="0" applyBorder="1"/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0" fontId="5" fillId="0" borderId="5" xfId="0" applyFont="1" applyBorder="1" applyAlignment="1">
      <alignment wrapText="1"/>
    </xf>
    <xf numFmtId="164" fontId="5" fillId="0" borderId="19" xfId="0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7" fillId="0" borderId="6" xfId="0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Protection="1">
      <protection locked="0"/>
    </xf>
    <xf numFmtId="171" fontId="3" fillId="0" borderId="0" xfId="0" applyNumberFormat="1" applyFont="1"/>
    <xf numFmtId="43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43" fontId="3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41" fontId="3" fillId="0" borderId="2" xfId="0" applyNumberFormat="1" applyFont="1" applyBorder="1" applyProtection="1">
      <protection locked="0"/>
    </xf>
    <xf numFmtId="41" fontId="3" fillId="0" borderId="21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43" fontId="3" fillId="0" borderId="0" xfId="0" applyNumberFormat="1" applyFont="1" applyAlignment="1" applyProtection="1">
      <alignment horizontal="center"/>
      <protection locked="0"/>
    </xf>
    <xf numFmtId="0" fontId="3" fillId="0" borderId="0" xfId="0" quotePrefix="1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8" xfId="0" applyFont="1" applyBorder="1" applyProtection="1">
      <protection locked="0"/>
    </xf>
    <xf numFmtId="5" fontId="3" fillId="0" borderId="23" xfId="0" applyNumberFormat="1" applyFont="1" applyBorder="1" applyProtection="1">
      <protection locked="0"/>
    </xf>
    <xf numFmtId="41" fontId="3" fillId="0" borderId="9" xfId="0" applyNumberFormat="1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5" fillId="0" borderId="24" xfId="0" applyFont="1" applyBorder="1" applyProtection="1">
      <protection locked="0"/>
    </xf>
    <xf numFmtId="41" fontId="5" fillId="0" borderId="4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41" fontId="5" fillId="0" borderId="11" xfId="0" applyNumberFormat="1" applyFont="1" applyBorder="1" applyProtection="1">
      <protection locked="0"/>
    </xf>
    <xf numFmtId="41" fontId="5" fillId="0" borderId="10" xfId="0" applyNumberFormat="1" applyFont="1" applyBorder="1" applyProtection="1">
      <protection locked="0"/>
    </xf>
    <xf numFmtId="41" fontId="5" fillId="0" borderId="2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8" fillId="0" borderId="7" xfId="0" applyFont="1" applyBorder="1" applyProtection="1">
      <protection locked="0"/>
    </xf>
    <xf numFmtId="41" fontId="5" fillId="0" borderId="7" xfId="0" applyNumberFormat="1" applyFont="1" applyBorder="1" applyProtection="1">
      <protection locked="0"/>
    </xf>
    <xf numFmtId="41" fontId="5" fillId="0" borderId="9" xfId="0" applyNumberFormat="1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41" fontId="5" fillId="0" borderId="26" xfId="0" applyNumberFormat="1" applyFont="1" applyBorder="1" applyProtection="1">
      <protection locked="0"/>
    </xf>
    <xf numFmtId="41" fontId="5" fillId="0" borderId="25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8" fillId="0" borderId="2" xfId="0" applyFont="1" applyBorder="1" applyProtection="1">
      <protection locked="0"/>
    </xf>
    <xf numFmtId="41" fontId="5" fillId="0" borderId="6" xfId="0" applyNumberFormat="1" applyFont="1" applyBorder="1" applyProtection="1">
      <protection locked="0"/>
    </xf>
    <xf numFmtId="41" fontId="5" fillId="0" borderId="0" xfId="0" applyNumberFormat="1" applyFont="1" applyProtection="1">
      <protection locked="0"/>
    </xf>
    <xf numFmtId="0" fontId="8" fillId="0" borderId="10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41" fontId="5" fillId="0" borderId="27" xfId="0" applyNumberFormat="1" applyFont="1" applyBorder="1" applyProtection="1">
      <protection locked="0"/>
    </xf>
    <xf numFmtId="0" fontId="5" fillId="0" borderId="28" xfId="0" applyFont="1" applyBorder="1" applyProtection="1">
      <protection locked="0"/>
    </xf>
    <xf numFmtId="41" fontId="5" fillId="0" borderId="28" xfId="0" applyNumberFormat="1" applyFont="1" applyBorder="1" applyProtection="1">
      <protection locked="0"/>
    </xf>
    <xf numFmtId="41" fontId="5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8" fillId="0" borderId="29" xfId="0" applyFont="1" applyBorder="1" applyAlignment="1" applyProtection="1">
      <alignment horizontal="left"/>
      <protection locked="0"/>
    </xf>
    <xf numFmtId="0" fontId="5" fillId="0" borderId="27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5" fillId="0" borderId="7" xfId="0" applyFont="1" applyBorder="1" applyProtection="1"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5" fillId="0" borderId="31" xfId="0" applyFont="1" applyBorder="1" applyProtection="1">
      <protection locked="0"/>
    </xf>
    <xf numFmtId="41" fontId="5" fillId="0" borderId="31" xfId="0" applyNumberFormat="1" applyFont="1" applyBorder="1" applyProtection="1">
      <protection locked="0"/>
    </xf>
    <xf numFmtId="37" fontId="5" fillId="0" borderId="0" xfId="0" applyNumberFormat="1" applyFont="1" applyProtection="1">
      <protection locked="0"/>
    </xf>
    <xf numFmtId="49" fontId="8" fillId="0" borderId="21" xfId="0" applyNumberFormat="1" applyFont="1" applyBorder="1" applyAlignment="1" applyProtection="1">
      <alignment horizontal="left"/>
      <protection locked="0"/>
    </xf>
    <xf numFmtId="0" fontId="8" fillId="0" borderId="24" xfId="0" applyFont="1" applyBorder="1" applyProtection="1">
      <protection locked="0"/>
    </xf>
    <xf numFmtId="49" fontId="5" fillId="0" borderId="2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1" fontId="5" fillId="0" borderId="24" xfId="0" applyNumberFormat="1" applyFont="1" applyBorder="1" applyProtection="1">
      <protection locked="0"/>
    </xf>
    <xf numFmtId="41" fontId="5" fillId="0" borderId="2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8" fillId="0" borderId="23" xfId="0" applyNumberFormat="1" applyFont="1" applyBorder="1" applyAlignment="1" applyProtection="1">
      <alignment horizontal="left"/>
      <protection locked="0"/>
    </xf>
    <xf numFmtId="49" fontId="5" fillId="0" borderId="23" xfId="0" applyNumberFormat="1" applyFont="1" applyBorder="1" applyAlignment="1" applyProtection="1">
      <alignment horizontal="left"/>
      <protection locked="0"/>
    </xf>
    <xf numFmtId="0" fontId="8" fillId="0" borderId="32" xfId="0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21" xfId="0" applyFont="1" applyBorder="1" applyProtection="1">
      <protection locked="0"/>
    </xf>
    <xf numFmtId="49" fontId="8" fillId="0" borderId="21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49" fontId="5" fillId="0" borderId="21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Protection="1">
      <protection locked="0"/>
    </xf>
    <xf numFmtId="49" fontId="8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49" fontId="8" fillId="0" borderId="12" xfId="0" applyNumberFormat="1" applyFon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0" fontId="5" fillId="0" borderId="13" xfId="0" applyFont="1" applyBorder="1" applyProtection="1">
      <protection locked="0"/>
    </xf>
    <xf numFmtId="41" fontId="5" fillId="0" borderId="13" xfId="0" applyNumberFormat="1" applyFont="1" applyBorder="1" applyProtection="1">
      <protection locked="0"/>
    </xf>
    <xf numFmtId="41" fontId="5" fillId="0" borderId="12" xfId="0" applyNumberFormat="1" applyFont="1" applyBorder="1" applyProtection="1">
      <protection locked="0"/>
    </xf>
    <xf numFmtId="49" fontId="8" fillId="0" borderId="2" xfId="0" applyNumberFormat="1" applyFont="1" applyBorder="1" applyProtection="1">
      <protection locked="0"/>
    </xf>
    <xf numFmtId="0" fontId="5" fillId="0" borderId="33" xfId="0" applyFont="1" applyBorder="1" applyProtection="1">
      <protection locked="0"/>
    </xf>
    <xf numFmtId="49" fontId="8" fillId="0" borderId="18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5" fillId="0" borderId="34" xfId="0" applyFont="1" applyBorder="1" applyProtection="1">
      <protection locked="0"/>
    </xf>
    <xf numFmtId="41" fontId="5" fillId="0" borderId="34" xfId="0" applyNumberFormat="1" applyFont="1" applyBorder="1" applyProtection="1">
      <protection locked="0"/>
    </xf>
    <xf numFmtId="0" fontId="5" fillId="0" borderId="35" xfId="0" applyFont="1" applyBorder="1" applyProtection="1">
      <protection locked="0"/>
    </xf>
    <xf numFmtId="41" fontId="5" fillId="0" borderId="33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18" xfId="0" applyFont="1" applyBorder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49" fontId="5" fillId="0" borderId="2" xfId="0" quotePrefix="1" applyNumberFormat="1" applyFont="1" applyBorder="1" applyAlignment="1" applyProtection="1">
      <alignment horizontal="left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1" fontId="5" fillId="0" borderId="36" xfId="0" applyNumberFormat="1" applyFont="1" applyBorder="1" applyProtection="1"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49" fontId="8" fillId="0" borderId="2" xfId="0" quotePrefix="1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/>
      <protection locked="0"/>
    </xf>
    <xf numFmtId="49" fontId="8" fillId="0" borderId="12" xfId="0" applyNumberFormat="1" applyFont="1" applyBorder="1" applyAlignment="1" applyProtection="1">
      <alignment horizontal="left"/>
      <protection locked="0"/>
    </xf>
    <xf numFmtId="41" fontId="5" fillId="0" borderId="37" xfId="0" applyNumberFormat="1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wrapText="1"/>
      <protection locked="0"/>
    </xf>
    <xf numFmtId="41" fontId="5" fillId="0" borderId="38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0" fontId="8" fillId="0" borderId="34" xfId="0" applyFont="1" applyBorder="1" applyProtection="1">
      <protection locked="0"/>
    </xf>
    <xf numFmtId="49" fontId="5" fillId="0" borderId="39" xfId="0" applyNumberFormat="1" applyFont="1" applyBorder="1" applyAlignment="1" applyProtection="1">
      <alignment horizontal="left"/>
      <protection locked="0"/>
    </xf>
    <xf numFmtId="41" fontId="5" fillId="0" borderId="40" xfId="0" applyNumberFormat="1" applyFont="1" applyBorder="1" applyProtection="1">
      <protection locked="0"/>
    </xf>
    <xf numFmtId="41" fontId="5" fillId="0" borderId="39" xfId="0" applyNumberFormat="1" applyFont="1" applyBorder="1" applyProtection="1">
      <protection locked="0"/>
    </xf>
    <xf numFmtId="49" fontId="8" fillId="0" borderId="39" xfId="0" applyNumberFormat="1" applyFont="1" applyBorder="1" applyAlignment="1" applyProtection="1">
      <alignment horizontal="left"/>
      <protection locked="0"/>
    </xf>
    <xf numFmtId="0" fontId="5" fillId="0" borderId="40" xfId="0" applyFont="1" applyBorder="1" applyProtection="1">
      <protection locked="0"/>
    </xf>
    <xf numFmtId="0" fontId="5" fillId="0" borderId="40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49" fontId="8" fillId="0" borderId="9" xfId="0" applyNumberFormat="1" applyFont="1" applyBorder="1" applyAlignment="1" applyProtection="1">
      <alignment horizontal="left"/>
      <protection locked="0"/>
    </xf>
    <xf numFmtId="41" fontId="5" fillId="0" borderId="41" xfId="0" applyNumberFormat="1" applyFont="1" applyBorder="1" applyProtection="1">
      <protection locked="0"/>
    </xf>
    <xf numFmtId="49" fontId="5" fillId="0" borderId="42" xfId="0" applyNumberFormat="1" applyFont="1" applyBorder="1" applyAlignment="1" applyProtection="1">
      <alignment horizontal="left"/>
      <protection locked="0"/>
    </xf>
    <xf numFmtId="49" fontId="8" fillId="0" borderId="42" xfId="0" applyNumberFormat="1" applyFont="1" applyBorder="1" applyAlignment="1" applyProtection="1">
      <alignment horizontal="left"/>
      <protection locked="0"/>
    </xf>
    <xf numFmtId="41" fontId="5" fillId="0" borderId="43" xfId="0" applyNumberFormat="1" applyFont="1" applyBorder="1" applyProtection="1">
      <protection locked="0"/>
    </xf>
    <xf numFmtId="41" fontId="5" fillId="0" borderId="44" xfId="0" applyNumberFormat="1" applyFont="1" applyBorder="1" applyProtection="1">
      <protection locked="0"/>
    </xf>
    <xf numFmtId="41" fontId="5" fillId="0" borderId="45" xfId="0" applyNumberFormat="1" applyFont="1" applyBorder="1" applyProtection="1">
      <protection locked="0"/>
    </xf>
    <xf numFmtId="41" fontId="5" fillId="0" borderId="5" xfId="0" applyNumberFormat="1" applyFont="1" applyBorder="1" applyProtection="1">
      <protection locked="0"/>
    </xf>
    <xf numFmtId="0" fontId="5" fillId="0" borderId="11" xfId="0" applyFont="1" applyBorder="1" applyAlignment="1" applyProtection="1">
      <alignment horizontal="center"/>
      <protection locked="0"/>
    </xf>
    <xf numFmtId="166" fontId="5" fillId="0" borderId="11" xfId="0" applyNumberFormat="1" applyFont="1" applyBorder="1" applyAlignment="1" applyProtection="1">
      <alignment horizontal="center"/>
      <protection locked="0"/>
    </xf>
    <xf numFmtId="10" fontId="5" fillId="0" borderId="16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8" fillId="0" borderId="33" xfId="0" applyFont="1" applyBorder="1" applyProtection="1">
      <protection locked="0"/>
    </xf>
    <xf numFmtId="41" fontId="8" fillId="0" borderId="33" xfId="0" applyNumberFormat="1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16" xfId="0" applyFont="1" applyBorder="1" applyProtection="1">
      <protection locked="0"/>
    </xf>
    <xf numFmtId="41" fontId="8" fillId="0" borderId="10" xfId="0" applyNumberFormat="1" applyFont="1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left"/>
      <protection locked="0"/>
    </xf>
    <xf numFmtId="41" fontId="8" fillId="0" borderId="13" xfId="0" applyNumberFormat="1" applyFont="1" applyBorder="1" applyProtection="1">
      <protection locked="0"/>
    </xf>
    <xf numFmtId="49" fontId="8" fillId="0" borderId="29" xfId="0" applyNumberFormat="1" applyFont="1" applyBorder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left"/>
      <protection locked="0"/>
    </xf>
    <xf numFmtId="0" fontId="5" fillId="0" borderId="46" xfId="0" applyFont="1" applyBorder="1" applyProtection="1">
      <protection locked="0"/>
    </xf>
    <xf numFmtId="0" fontId="5" fillId="0" borderId="5" xfId="0" applyFont="1" applyBorder="1" applyProtection="1">
      <protection locked="0"/>
    </xf>
    <xf numFmtId="49" fontId="6" fillId="0" borderId="21" xfId="0" applyNumberFormat="1" applyFont="1" applyBorder="1" applyAlignment="1" applyProtection="1">
      <alignment horizontal="left" vertical="top"/>
      <protection locked="0"/>
    </xf>
    <xf numFmtId="41" fontId="9" fillId="0" borderId="6" xfId="0" applyNumberFormat="1" applyFont="1" applyBorder="1" applyProtection="1">
      <protection locked="0"/>
    </xf>
    <xf numFmtId="41" fontId="9" fillId="0" borderId="0" xfId="0" applyNumberFormat="1" applyFont="1" applyProtection="1">
      <protection locked="0"/>
    </xf>
    <xf numFmtId="49" fontId="9" fillId="0" borderId="2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 vertical="top"/>
      <protection locked="0"/>
    </xf>
    <xf numFmtId="41" fontId="6" fillId="0" borderId="13" xfId="0" applyNumberFormat="1" applyFont="1" applyBorder="1" applyProtection="1">
      <protection locked="0"/>
    </xf>
    <xf numFmtId="49" fontId="6" fillId="0" borderId="2" xfId="0" applyNumberFormat="1" applyFont="1" applyBorder="1" applyAlignment="1" applyProtection="1">
      <alignment horizontal="left" vertical="top"/>
      <protection locked="0"/>
    </xf>
    <xf numFmtId="41" fontId="9" fillId="0" borderId="5" xfId="0" applyNumberFormat="1" applyFont="1" applyBorder="1" applyProtection="1">
      <protection locked="0"/>
    </xf>
    <xf numFmtId="49" fontId="9" fillId="0" borderId="12" xfId="0" applyNumberFormat="1" applyFont="1" applyBorder="1" applyAlignment="1" applyProtection="1">
      <alignment horizontal="left"/>
      <protection locked="0"/>
    </xf>
    <xf numFmtId="41" fontId="9" fillId="0" borderId="13" xfId="0" applyNumberFormat="1" applyFont="1" applyBorder="1" applyProtection="1">
      <protection locked="0"/>
    </xf>
    <xf numFmtId="41" fontId="6" fillId="0" borderId="6" xfId="0" applyNumberFormat="1" applyFont="1" applyBorder="1" applyProtection="1">
      <protection locked="0"/>
    </xf>
    <xf numFmtId="41" fontId="6" fillId="0" borderId="0" xfId="0" applyNumberFormat="1" applyFont="1" applyProtection="1">
      <protection locked="0"/>
    </xf>
    <xf numFmtId="41" fontId="9" fillId="0" borderId="33" xfId="0" applyNumberFormat="1" applyFont="1" applyBorder="1" applyProtection="1">
      <protection locked="0"/>
    </xf>
    <xf numFmtId="41" fontId="9" fillId="0" borderId="24" xfId="0" applyNumberFormat="1" applyFont="1" applyBorder="1" applyProtection="1">
      <protection locked="0"/>
    </xf>
    <xf numFmtId="41" fontId="9" fillId="0" borderId="21" xfId="0" applyNumberFormat="1" applyFont="1" applyBorder="1" applyProtection="1">
      <protection locked="0"/>
    </xf>
    <xf numFmtId="41" fontId="9" fillId="0" borderId="37" xfId="0" applyNumberFormat="1" applyFont="1" applyBorder="1" applyProtection="1">
      <protection locked="0"/>
    </xf>
    <xf numFmtId="41" fontId="6" fillId="0" borderId="11" xfId="0" applyNumberFormat="1" applyFont="1" applyBorder="1" applyProtection="1"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5" fillId="0" borderId="47" xfId="0" applyFont="1" applyBorder="1" applyProtection="1">
      <protection locked="0"/>
    </xf>
    <xf numFmtId="0" fontId="5" fillId="0" borderId="30" xfId="0" applyFont="1" applyBorder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11" fillId="0" borderId="2" xfId="9" applyBorder="1" applyProtection="1">
      <protection locked="0"/>
    </xf>
    <xf numFmtId="0" fontId="11" fillId="0" borderId="0" xfId="9" applyProtection="1">
      <protection locked="0"/>
    </xf>
    <xf numFmtId="1" fontId="11" fillId="0" borderId="0" xfId="9" applyNumberFormat="1" applyProtection="1">
      <protection locked="0"/>
    </xf>
    <xf numFmtId="174" fontId="11" fillId="0" borderId="0" xfId="9" applyNumberFormat="1" applyProtection="1">
      <protection locked="0"/>
    </xf>
    <xf numFmtId="0" fontId="9" fillId="0" borderId="0" xfId="9" applyFont="1" applyProtection="1">
      <protection locked="0"/>
    </xf>
    <xf numFmtId="0" fontId="8" fillId="0" borderId="0" xfId="9" applyFont="1" applyProtection="1">
      <protection locked="0"/>
    </xf>
    <xf numFmtId="1" fontId="11" fillId="0" borderId="0" xfId="9" applyNumberFormat="1" applyAlignment="1" applyProtection="1">
      <alignment horizontal="right"/>
      <protection locked="0"/>
    </xf>
    <xf numFmtId="0" fontId="19" fillId="0" borderId="0" xfId="9" applyFont="1" applyProtection="1">
      <protection locked="0"/>
    </xf>
    <xf numFmtId="14" fontId="11" fillId="0" borderId="0" xfId="9" applyNumberFormat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14" fontId="3" fillId="3" borderId="0" xfId="0" applyNumberFormat="1" applyFont="1" applyFill="1" applyAlignment="1" applyProtection="1">
      <alignment horizontal="right"/>
      <protection hidden="1"/>
    </xf>
    <xf numFmtId="0" fontId="5" fillId="3" borderId="0" xfId="0" applyFont="1" applyFill="1" applyProtection="1">
      <protection hidden="1"/>
    </xf>
    <xf numFmtId="171" fontId="5" fillId="3" borderId="10" xfId="0" applyNumberFormat="1" applyFont="1" applyFill="1" applyBorder="1" applyAlignment="1" applyProtection="1">
      <alignment horizontal="center" wrapText="1"/>
      <protection hidden="1"/>
    </xf>
    <xf numFmtId="0" fontId="5" fillId="3" borderId="10" xfId="0" applyFont="1" applyFill="1" applyBorder="1" applyProtection="1">
      <protection locked="0"/>
    </xf>
    <xf numFmtId="0" fontId="20" fillId="0" borderId="19" xfId="0" applyFont="1" applyBorder="1"/>
    <xf numFmtId="0" fontId="21" fillId="0" borderId="14" xfId="0" applyFont="1" applyBorder="1"/>
    <xf numFmtId="171" fontId="0" fillId="0" borderId="0" xfId="0" quotePrefix="1" applyNumberFormat="1"/>
    <xf numFmtId="0" fontId="22" fillId="0" borderId="17" xfId="0" applyFont="1" applyBorder="1"/>
    <xf numFmtId="0" fontId="22" fillId="0" borderId="0" xfId="0" applyFont="1"/>
    <xf numFmtId="14" fontId="22" fillId="0" borderId="0" xfId="0" applyNumberFormat="1" applyFont="1"/>
    <xf numFmtId="0" fontId="8" fillId="0" borderId="0" xfId="0" applyFont="1" applyProtection="1">
      <protection locked="0"/>
    </xf>
    <xf numFmtId="0" fontId="16" fillId="0" borderId="13" xfId="0" applyFont="1" applyBorder="1" applyAlignment="1">
      <alignment vertical="center" wrapText="1"/>
    </xf>
    <xf numFmtId="49" fontId="16" fillId="0" borderId="12" xfId="0" applyNumberFormat="1" applyFont="1" applyBorder="1" applyAlignment="1">
      <alignment vertical="center" wrapText="1"/>
    </xf>
    <xf numFmtId="49" fontId="5" fillId="0" borderId="42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wrapText="1"/>
    </xf>
    <xf numFmtId="49" fontId="8" fillId="0" borderId="0" xfId="0" applyNumberFormat="1" applyFont="1" applyProtection="1">
      <protection locked="0"/>
    </xf>
    <xf numFmtId="49" fontId="5" fillId="0" borderId="21" xfId="0" applyNumberFormat="1" applyFont="1" applyBorder="1"/>
    <xf numFmtId="0" fontId="5" fillId="0" borderId="21" xfId="0" applyFont="1" applyBorder="1"/>
    <xf numFmtId="0" fontId="5" fillId="0" borderId="29" xfId="0" applyFont="1" applyBorder="1"/>
    <xf numFmtId="49" fontId="8" fillId="0" borderId="27" xfId="0" applyNumberFormat="1" applyFont="1" applyBorder="1" applyProtection="1">
      <protection locked="0"/>
    </xf>
    <xf numFmtId="49" fontId="5" fillId="0" borderId="23" xfId="0" applyNumberFormat="1" applyFont="1" applyBorder="1" applyAlignment="1">
      <alignment horizontal="left"/>
    </xf>
    <xf numFmtId="49" fontId="8" fillId="0" borderId="24" xfId="0" applyNumberFormat="1" applyFont="1" applyBorder="1" applyAlignment="1" applyProtection="1">
      <alignment horizontal="left" wrapText="1"/>
      <protection locked="0"/>
    </xf>
    <xf numFmtId="49" fontId="8" fillId="0" borderId="39" xfId="0" applyNumberFormat="1" applyFont="1" applyBorder="1" applyAlignment="1" applyProtection="1">
      <alignment horizontal="left" vertical="top"/>
      <protection locked="0"/>
    </xf>
    <xf numFmtId="0" fontId="8" fillId="0" borderId="40" xfId="0" applyFont="1" applyBorder="1" applyAlignment="1" applyProtection="1">
      <alignment horizontal="center" wrapText="1"/>
      <protection locked="0"/>
    </xf>
    <xf numFmtId="0" fontId="5" fillId="0" borderId="11" xfId="0" quotePrefix="1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7" xfId="0" applyFont="1" applyBorder="1"/>
    <xf numFmtId="0" fontId="5" fillId="0" borderId="46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5" fillId="0" borderId="25" xfId="0" applyFont="1" applyBorder="1" applyProtection="1">
      <protection locked="0"/>
    </xf>
    <xf numFmtId="0" fontId="5" fillId="0" borderId="29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5" fillId="0" borderId="38" xfId="0" applyFont="1" applyBorder="1" applyProtection="1">
      <protection locked="0"/>
    </xf>
    <xf numFmtId="41" fontId="9" fillId="0" borderId="28" xfId="0" applyNumberFormat="1" applyFont="1" applyBorder="1" applyProtection="1">
      <protection locked="0"/>
    </xf>
    <xf numFmtId="41" fontId="9" fillId="0" borderId="1" xfId="0" applyNumberFormat="1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5" fillId="0" borderId="23" xfId="0" applyFont="1" applyBorder="1"/>
    <xf numFmtId="41" fontId="5" fillId="0" borderId="35" xfId="0" applyNumberFormat="1" applyFont="1" applyBorder="1" applyProtection="1">
      <protection locked="0"/>
    </xf>
    <xf numFmtId="41" fontId="5" fillId="0" borderId="32" xfId="0" applyNumberFormat="1" applyFont="1" applyBorder="1" applyProtection="1">
      <protection locked="0"/>
    </xf>
    <xf numFmtId="41" fontId="5" fillId="0" borderId="23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171" fontId="5" fillId="0" borderId="10" xfId="0" applyNumberFormat="1" applyFont="1" applyBorder="1" applyAlignment="1" applyProtection="1">
      <alignment horizontal="center" wrapText="1"/>
      <protection hidden="1"/>
    </xf>
    <xf numFmtId="0" fontId="9" fillId="0" borderId="0" xfId="0" applyFont="1" applyProtection="1">
      <protection hidden="1"/>
    </xf>
    <xf numFmtId="171" fontId="0" fillId="0" borderId="0" xfId="0" applyNumberFormat="1"/>
    <xf numFmtId="0" fontId="8" fillId="0" borderId="2" xfId="0" applyFont="1" applyBorder="1"/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21" xfId="0" applyNumberFormat="1" applyFont="1" applyFill="1" applyBorder="1" applyProtection="1">
      <protection locked="0"/>
    </xf>
    <xf numFmtId="49" fontId="5" fillId="2" borderId="2" xfId="0" applyNumberFormat="1" applyFont="1" applyFill="1" applyBorder="1" applyProtection="1">
      <protection locked="0"/>
    </xf>
    <xf numFmtId="0" fontId="11" fillId="0" borderId="0" xfId="10" applyAlignment="1" applyProtection="1">
      <alignment horizontal="right"/>
      <protection locked="0"/>
    </xf>
    <xf numFmtId="14" fontId="11" fillId="0" borderId="0" xfId="10" applyNumberFormat="1" applyAlignment="1" applyProtection="1">
      <alignment horizontal="right"/>
      <protection hidden="1"/>
    </xf>
    <xf numFmtId="0" fontId="8" fillId="0" borderId="0" xfId="10" applyFont="1" applyAlignment="1" applyProtection="1">
      <alignment horizontal="right"/>
      <protection hidden="1"/>
    </xf>
    <xf numFmtId="0" fontId="3" fillId="2" borderId="0" xfId="0" applyFont="1" applyFill="1"/>
    <xf numFmtId="171" fontId="9" fillId="0" borderId="0" xfId="0" applyNumberFormat="1" applyFont="1"/>
    <xf numFmtId="0" fontId="3" fillId="0" borderId="0" xfId="7" applyFont="1"/>
    <xf numFmtId="0" fontId="3" fillId="0" borderId="0" xfId="7" applyFont="1" applyAlignment="1">
      <alignment horizontal="center"/>
    </xf>
    <xf numFmtId="49" fontId="3" fillId="0" borderId="0" xfId="7" applyNumberFormat="1" applyFont="1" applyAlignment="1">
      <alignment horizontal="left"/>
    </xf>
    <xf numFmtId="0" fontId="3" fillId="0" borderId="0" xfId="7" applyFont="1" applyProtection="1">
      <protection locked="0"/>
    </xf>
    <xf numFmtId="0" fontId="5" fillId="4" borderId="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8" fillId="0" borderId="21" xfId="0" applyFont="1" applyBorder="1"/>
    <xf numFmtId="0" fontId="5" fillId="0" borderId="24" xfId="0" applyFont="1" applyBorder="1"/>
    <xf numFmtId="41" fontId="5" fillId="0" borderId="4" xfId="0" applyNumberFormat="1" applyFont="1" applyBorder="1"/>
    <xf numFmtId="0" fontId="5" fillId="0" borderId="24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5" fillId="0" borderId="10" xfId="0" applyFont="1" applyBorder="1" applyAlignment="1">
      <alignment horizontal="left"/>
    </xf>
    <xf numFmtId="0" fontId="8" fillId="0" borderId="7" xfId="0" applyFont="1" applyBorder="1"/>
    <xf numFmtId="41" fontId="5" fillId="0" borderId="7" xfId="0" applyNumberFormat="1" applyFont="1" applyBorder="1"/>
    <xf numFmtId="41" fontId="5" fillId="0" borderId="9" xfId="0" applyNumberFormat="1" applyFont="1" applyBorder="1"/>
    <xf numFmtId="0" fontId="8" fillId="0" borderId="25" xfId="0" applyFont="1" applyBorder="1"/>
    <xf numFmtId="0" fontId="5" fillId="0" borderId="26" xfId="0" applyFont="1" applyBorder="1"/>
    <xf numFmtId="41" fontId="5" fillId="0" borderId="26" xfId="0" applyNumberFormat="1" applyFont="1" applyBorder="1"/>
    <xf numFmtId="167" fontId="5" fillId="0" borderId="26" xfId="0" applyNumberFormat="1" applyFont="1" applyBorder="1"/>
    <xf numFmtId="41" fontId="5" fillId="0" borderId="25" xfId="0" applyNumberFormat="1" applyFont="1" applyBorder="1"/>
    <xf numFmtId="41" fontId="5" fillId="0" borderId="6" xfId="0" applyNumberFormat="1" applyFont="1" applyBorder="1"/>
    <xf numFmtId="167" fontId="5" fillId="0" borderId="6" xfId="0" applyNumberFormat="1" applyFont="1" applyBorder="1"/>
    <xf numFmtId="167" fontId="5" fillId="4" borderId="5" xfId="0" applyNumberFormat="1" applyFont="1" applyFill="1" applyBorder="1"/>
    <xf numFmtId="0" fontId="8" fillId="0" borderId="10" xfId="0" applyFont="1" applyBorder="1"/>
    <xf numFmtId="0" fontId="5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1" xfId="0" applyFont="1" applyBorder="1"/>
    <xf numFmtId="0" fontId="5" fillId="0" borderId="28" xfId="0" applyFont="1" applyBorder="1"/>
    <xf numFmtId="41" fontId="5" fillId="0" borderId="28" xfId="0" applyNumberFormat="1" applyFont="1" applyBorder="1"/>
    <xf numFmtId="37" fontId="5" fillId="4" borderId="13" xfId="0" applyNumberFormat="1" applyFont="1" applyFill="1" applyBorder="1" applyAlignment="1">
      <alignment horizontal="center" wrapText="1"/>
    </xf>
    <xf numFmtId="0" fontId="8" fillId="0" borderId="29" xfId="0" applyFont="1" applyBorder="1" applyAlignment="1">
      <alignment horizontal="left"/>
    </xf>
    <xf numFmtId="0" fontId="5" fillId="0" borderId="27" xfId="0" applyFont="1" applyBorder="1"/>
    <xf numFmtId="41" fontId="5" fillId="4" borderId="6" xfId="0" applyNumberFormat="1" applyFont="1" applyFill="1" applyBorder="1"/>
    <xf numFmtId="0" fontId="5" fillId="0" borderId="2" xfId="0" applyFont="1" applyBorder="1" applyAlignment="1">
      <alignment horizontal="left"/>
    </xf>
    <xf numFmtId="0" fontId="5" fillId="0" borderId="2" xfId="0" quotePrefix="1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10" xfId="0" applyFont="1" applyBorder="1" applyAlignment="1">
      <alignment wrapText="1"/>
    </xf>
    <xf numFmtId="0" fontId="5" fillId="4" borderId="2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 indent="2"/>
    </xf>
    <xf numFmtId="0" fontId="5" fillId="4" borderId="21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41" fontId="5" fillId="4" borderId="24" xfId="0" applyNumberFormat="1" applyFont="1" applyFill="1" applyBorder="1"/>
    <xf numFmtId="0" fontId="5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5" fillId="0" borderId="7" xfId="0" applyFont="1" applyBorder="1"/>
    <xf numFmtId="0" fontId="5" fillId="0" borderId="2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5" fillId="0" borderId="31" xfId="0" applyFont="1" applyBorder="1"/>
    <xf numFmtId="41" fontId="5" fillId="0" borderId="31" xfId="0" applyNumberFormat="1" applyFont="1" applyBorder="1"/>
    <xf numFmtId="0" fontId="5" fillId="0" borderId="0" xfId="8" applyFont="1"/>
    <xf numFmtId="0" fontId="8" fillId="0" borderId="0" xfId="8" applyFont="1" applyAlignment="1">
      <alignment horizontal="right"/>
    </xf>
    <xf numFmtId="0" fontId="5" fillId="0" borderId="2" xfId="8" applyFont="1" applyBorder="1"/>
    <xf numFmtId="0" fontId="8" fillId="0" borderId="2" xfId="8" applyFont="1" applyBorder="1" applyAlignment="1">
      <alignment horizontal="right"/>
    </xf>
    <xf numFmtId="0" fontId="23" fillId="0" borderId="2" xfId="8" applyFont="1" applyBorder="1"/>
    <xf numFmtId="0" fontId="9" fillId="0" borderId="0" xfId="8"/>
    <xf numFmtId="0" fontId="5" fillId="0" borderId="21" xfId="8" applyFont="1" applyBorder="1"/>
    <xf numFmtId="0" fontId="9" fillId="0" borderId="21" xfId="8" applyBorder="1"/>
    <xf numFmtId="0" fontId="6" fillId="0" borderId="21" xfId="8" applyFont="1" applyBorder="1" applyAlignment="1">
      <alignment horizontal="right"/>
    </xf>
    <xf numFmtId="0" fontId="24" fillId="0" borderId="21" xfId="8" applyFont="1" applyBorder="1"/>
    <xf numFmtId="0" fontId="24" fillId="0" borderId="0" xfId="8" applyFont="1"/>
    <xf numFmtId="0" fontId="5" fillId="0" borderId="0" xfId="8" applyFont="1" applyAlignment="1">
      <alignment horizontal="right"/>
    </xf>
    <xf numFmtId="0" fontId="9" fillId="0" borderId="2" xfId="8" applyBorder="1"/>
    <xf numFmtId="0" fontId="9" fillId="0" borderId="33" xfId="8" applyBorder="1"/>
    <xf numFmtId="0" fontId="2" fillId="0" borderId="33" xfId="8" applyFont="1" applyBorder="1" applyAlignment="1">
      <alignment horizontal="center"/>
    </xf>
    <xf numFmtId="0" fontId="2" fillId="0" borderId="3" xfId="8" applyFont="1" applyBorder="1" applyAlignment="1">
      <alignment horizontal="center" wrapText="1"/>
    </xf>
    <xf numFmtId="0" fontId="2" fillId="0" borderId="33" xfId="8" applyFont="1" applyBorder="1" applyAlignment="1">
      <alignment horizontal="center" wrapText="1"/>
    </xf>
    <xf numFmtId="0" fontId="9" fillId="0" borderId="51" xfId="8" applyBorder="1"/>
    <xf numFmtId="0" fontId="9" fillId="5" borderId="30" xfId="8" applyFill="1" applyBorder="1"/>
    <xf numFmtId="0" fontId="9" fillId="0" borderId="22" xfId="8" applyBorder="1"/>
    <xf numFmtId="0" fontId="9" fillId="5" borderId="51" xfId="8" applyFill="1" applyBorder="1"/>
    <xf numFmtId="0" fontId="9" fillId="5" borderId="22" xfId="8" applyFill="1" applyBorder="1"/>
    <xf numFmtId="0" fontId="9" fillId="5" borderId="52" xfId="8" applyFill="1" applyBorder="1"/>
    <xf numFmtId="0" fontId="6" fillId="0" borderId="0" xfId="8" applyFont="1" applyAlignment="1">
      <alignment horizontal="center"/>
    </xf>
    <xf numFmtId="0" fontId="6" fillId="0" borderId="0" xfId="8" applyFont="1" applyAlignment="1">
      <alignment horizontal="right"/>
    </xf>
    <xf numFmtId="175" fontId="24" fillId="0" borderId="0" xfId="4" applyNumberFormat="1" applyFont="1" applyBorder="1"/>
    <xf numFmtId="0" fontId="11" fillId="0" borderId="0" xfId="8" applyFont="1" applyAlignment="1" applyProtection="1">
      <alignment horizontal="right"/>
      <protection locked="0"/>
    </xf>
    <xf numFmtId="0" fontId="8" fillId="0" borderId="33" xfId="8" applyFont="1" applyBorder="1" applyAlignment="1">
      <alignment horizontal="center"/>
    </xf>
    <xf numFmtId="0" fontId="6" fillId="0" borderId="3" xfId="8" applyFont="1" applyBorder="1" applyAlignment="1">
      <alignment horizontal="center" wrapText="1"/>
    </xf>
    <xf numFmtId="0" fontId="6" fillId="0" borderId="33" xfId="8" applyFont="1" applyBorder="1" applyAlignment="1">
      <alignment horizontal="center" wrapText="1"/>
    </xf>
    <xf numFmtId="0" fontId="3" fillId="0" borderId="0" xfId="8" applyFont="1"/>
    <xf numFmtId="0" fontId="30" fillId="0" borderId="0" xfId="0" applyFont="1"/>
    <xf numFmtId="49" fontId="5" fillId="0" borderId="24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14" xfId="0" applyFont="1" applyBorder="1" applyProtection="1">
      <protection locked="0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16" xfId="0" applyFont="1" applyBorder="1"/>
    <xf numFmtId="0" fontId="11" fillId="0" borderId="2" xfId="0" applyFont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3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6" borderId="1" xfId="0" applyFont="1" applyFill="1" applyBorder="1" applyProtection="1">
      <protection locked="0"/>
    </xf>
    <xf numFmtId="1" fontId="11" fillId="6" borderId="6" xfId="1" applyNumberFormat="1" applyFont="1" applyFill="1" applyBorder="1" applyProtection="1">
      <protection locked="0"/>
    </xf>
    <xf numFmtId="174" fontId="11" fillId="6" borderId="6" xfId="9" applyNumberFormat="1" applyFill="1" applyBorder="1" applyAlignment="1" applyProtection="1">
      <alignment horizontal="center"/>
      <protection locked="0"/>
    </xf>
    <xf numFmtId="1" fontId="11" fillId="6" borderId="6" xfId="9" applyNumberFormat="1" applyFill="1" applyBorder="1" applyProtection="1">
      <protection locked="0"/>
    </xf>
    <xf numFmtId="0" fontId="6" fillId="6" borderId="0" xfId="9" applyFont="1" applyFill="1" applyProtection="1">
      <protection locked="0"/>
    </xf>
    <xf numFmtId="0" fontId="11" fillId="6" borderId="0" xfId="9" applyFill="1" applyProtection="1">
      <protection locked="0"/>
    </xf>
    <xf numFmtId="1" fontId="11" fillId="6" borderId="0" xfId="9" applyNumberFormat="1" applyFill="1" applyProtection="1">
      <protection locked="0"/>
    </xf>
    <xf numFmtId="174" fontId="11" fillId="6" borderId="0" xfId="9" applyNumberFormat="1" applyFill="1" applyProtection="1">
      <protection locked="0"/>
    </xf>
    <xf numFmtId="0" fontId="18" fillId="6" borderId="0" xfId="9" applyFont="1" applyFill="1" applyProtection="1">
      <protection locked="0"/>
    </xf>
    <xf numFmtId="174" fontId="11" fillId="6" borderId="0" xfId="9" applyNumberFormat="1" applyFill="1" applyAlignment="1" applyProtection="1">
      <alignment horizontal="right"/>
      <protection locked="0"/>
    </xf>
    <xf numFmtId="1" fontId="11" fillId="6" borderId="0" xfId="9" applyNumberFormat="1" applyFill="1" applyAlignment="1" applyProtection="1">
      <alignment horizontal="right"/>
      <protection locked="0"/>
    </xf>
    <xf numFmtId="1" fontId="11" fillId="6" borderId="0" xfId="9" quotePrefix="1" applyNumberFormat="1" applyFill="1" applyAlignment="1" applyProtection="1">
      <alignment horizontal="right"/>
      <protection hidden="1"/>
    </xf>
    <xf numFmtId="0" fontId="11" fillId="6" borderId="19" xfId="9" applyFill="1" applyBorder="1" applyProtection="1">
      <protection locked="0"/>
    </xf>
    <xf numFmtId="0" fontId="11" fillId="6" borderId="14" xfId="9" applyFill="1" applyBorder="1" applyProtection="1">
      <protection locked="0"/>
    </xf>
    <xf numFmtId="1" fontId="11" fillId="6" borderId="19" xfId="9" quotePrefix="1" applyNumberFormat="1" applyFill="1" applyBorder="1" applyAlignment="1" applyProtection="1">
      <alignment horizontal="center"/>
      <protection locked="0"/>
    </xf>
    <xf numFmtId="174" fontId="11" fillId="6" borderId="19" xfId="9" quotePrefix="1" applyNumberFormat="1" applyFill="1" applyBorder="1" applyAlignment="1" applyProtection="1">
      <alignment horizontal="center"/>
      <protection locked="0"/>
    </xf>
    <xf numFmtId="1" fontId="11" fillId="6" borderId="3" xfId="9" quotePrefix="1" applyNumberFormat="1" applyFill="1" applyBorder="1" applyAlignment="1" applyProtection="1">
      <alignment horizontal="center"/>
      <protection locked="0"/>
    </xf>
    <xf numFmtId="0" fontId="11" fillId="6" borderId="17" xfId="9" applyFill="1" applyBorder="1" applyProtection="1">
      <protection locked="0"/>
    </xf>
    <xf numFmtId="1" fontId="11" fillId="6" borderId="17" xfId="9" applyNumberFormat="1" applyFill="1" applyBorder="1" applyAlignment="1" applyProtection="1">
      <alignment horizontal="center"/>
      <protection locked="0"/>
    </xf>
    <xf numFmtId="174" fontId="11" fillId="6" borderId="17" xfId="9" quotePrefix="1" applyNumberFormat="1" applyFill="1" applyBorder="1" applyAlignment="1" applyProtection="1">
      <alignment horizontal="center"/>
      <protection locked="0"/>
    </xf>
    <xf numFmtId="1" fontId="11" fillId="6" borderId="5" xfId="9" applyNumberFormat="1" applyFill="1" applyBorder="1" applyAlignment="1" applyProtection="1">
      <alignment horizontal="center"/>
      <protection locked="0"/>
    </xf>
    <xf numFmtId="174" fontId="11" fillId="6" borderId="5" xfId="9" applyNumberFormat="1" applyFill="1" applyBorder="1" applyAlignment="1" applyProtection="1">
      <alignment horizontal="center"/>
      <protection locked="0"/>
    </xf>
    <xf numFmtId="1" fontId="11" fillId="6" borderId="0" xfId="9" applyNumberFormat="1" applyFill="1" applyAlignment="1" applyProtection="1">
      <alignment horizontal="center"/>
      <protection locked="0"/>
    </xf>
    <xf numFmtId="0" fontId="11" fillId="6" borderId="16" xfId="9" applyFill="1" applyBorder="1" applyProtection="1">
      <protection locked="0"/>
    </xf>
    <xf numFmtId="0" fontId="11" fillId="6" borderId="2" xfId="9" applyFill="1" applyBorder="1" applyProtection="1">
      <protection locked="0"/>
    </xf>
    <xf numFmtId="1" fontId="11" fillId="6" borderId="16" xfId="9" applyNumberFormat="1" applyFill="1" applyBorder="1" applyAlignment="1" applyProtection="1">
      <alignment horizontal="center"/>
      <protection locked="0"/>
    </xf>
    <xf numFmtId="174" fontId="11" fillId="6" borderId="16" xfId="9" applyNumberFormat="1" applyFill="1" applyBorder="1" applyAlignment="1" applyProtection="1">
      <alignment horizontal="center"/>
      <protection locked="0"/>
    </xf>
    <xf numFmtId="1" fontId="11" fillId="6" borderId="11" xfId="9" applyNumberFormat="1" applyFill="1" applyBorder="1" applyAlignment="1" applyProtection="1">
      <alignment horizontal="center"/>
      <protection locked="0"/>
    </xf>
    <xf numFmtId="0" fontId="18" fillId="6" borderId="19" xfId="9" applyFont="1" applyFill="1" applyBorder="1" applyProtection="1">
      <protection locked="0"/>
    </xf>
    <xf numFmtId="1" fontId="11" fillId="6" borderId="19" xfId="9" applyNumberFormat="1" applyFill="1" applyBorder="1" applyProtection="1">
      <protection locked="0"/>
    </xf>
    <xf numFmtId="174" fontId="11" fillId="6" borderId="19" xfId="9" applyNumberFormat="1" applyFill="1" applyBorder="1" applyProtection="1">
      <protection locked="0"/>
    </xf>
    <xf numFmtId="1" fontId="11" fillId="6" borderId="3" xfId="9" applyNumberFormat="1" applyFill="1" applyBorder="1" applyProtection="1">
      <protection locked="0"/>
    </xf>
    <xf numFmtId="0" fontId="11" fillId="6" borderId="17" xfId="9" applyFill="1" applyBorder="1" applyAlignment="1" applyProtection="1">
      <alignment horizontal="left" indent="1"/>
      <protection locked="0"/>
    </xf>
    <xf numFmtId="1" fontId="11" fillId="6" borderId="17" xfId="1" applyNumberFormat="1" applyFont="1" applyFill="1" applyBorder="1" applyProtection="1">
      <protection locked="0"/>
    </xf>
    <xf numFmtId="174" fontId="11" fillId="6" borderId="17" xfId="9" applyNumberFormat="1" applyFill="1" applyBorder="1" applyAlignment="1" applyProtection="1">
      <alignment horizontal="center"/>
      <protection locked="0"/>
    </xf>
    <xf numFmtId="1" fontId="11" fillId="6" borderId="17" xfId="9" applyNumberFormat="1" applyFill="1" applyBorder="1" applyProtection="1">
      <protection locked="0"/>
    </xf>
    <xf numFmtId="1" fontId="11" fillId="6" borderId="5" xfId="1" applyNumberFormat="1" applyFont="1" applyFill="1" applyBorder="1" applyProtection="1">
      <protection locked="0"/>
    </xf>
    <xf numFmtId="0" fontId="11" fillId="6" borderId="6" xfId="9" applyFill="1" applyBorder="1" applyProtection="1">
      <protection locked="0"/>
    </xf>
    <xf numFmtId="0" fontId="11" fillId="6" borderId="17" xfId="9" applyFill="1" applyBorder="1" applyAlignment="1" applyProtection="1">
      <alignment horizontal="left" indent="2"/>
      <protection locked="0"/>
    </xf>
    <xf numFmtId="174" fontId="11" fillId="6" borderId="17" xfId="9" applyNumberFormat="1" applyFill="1" applyBorder="1" applyProtection="1">
      <protection locked="0"/>
    </xf>
    <xf numFmtId="1" fontId="11" fillId="6" borderId="16" xfId="1" applyNumberFormat="1" applyFont="1" applyFill="1" applyBorder="1" applyProtection="1">
      <protection locked="0"/>
    </xf>
    <xf numFmtId="174" fontId="11" fillId="6" borderId="16" xfId="9" applyNumberFormat="1" applyFill="1" applyBorder="1" applyProtection="1">
      <protection locked="0"/>
    </xf>
    <xf numFmtId="1" fontId="11" fillId="6" borderId="16" xfId="9" applyNumberFormat="1" applyFill="1" applyBorder="1" applyProtection="1">
      <protection locked="0"/>
    </xf>
    <xf numFmtId="1" fontId="11" fillId="6" borderId="11" xfId="1" applyNumberFormat="1" applyFont="1" applyFill="1" applyBorder="1" applyProtection="1">
      <protection locked="0"/>
    </xf>
    <xf numFmtId="0" fontId="18" fillId="6" borderId="17" xfId="9" applyFont="1" applyFill="1" applyBorder="1" applyAlignment="1" applyProtection="1">
      <alignment horizontal="left" indent="2"/>
      <protection locked="0"/>
    </xf>
    <xf numFmtId="1" fontId="11" fillId="6" borderId="3" xfId="1" applyNumberFormat="1" applyFont="1" applyFill="1" applyBorder="1" applyProtection="1">
      <protection locked="0"/>
    </xf>
    <xf numFmtId="174" fontId="11" fillId="6" borderId="10" xfId="9" applyNumberFormat="1" applyFill="1" applyBorder="1" applyAlignment="1" applyProtection="1">
      <alignment horizontal="center"/>
      <protection locked="0"/>
    </xf>
    <xf numFmtId="1" fontId="18" fillId="6" borderId="3" xfId="1" applyNumberFormat="1" applyFont="1" applyFill="1" applyBorder="1" applyProtection="1">
      <protection locked="0"/>
    </xf>
    <xf numFmtId="1" fontId="18" fillId="6" borderId="19" xfId="9" applyNumberFormat="1" applyFont="1" applyFill="1" applyBorder="1" applyProtection="1">
      <protection locked="0"/>
    </xf>
    <xf numFmtId="1" fontId="18" fillId="6" borderId="11" xfId="1" applyNumberFormat="1" applyFont="1" applyFill="1" applyBorder="1" applyProtection="1">
      <protection locked="0"/>
    </xf>
    <xf numFmtId="174" fontId="18" fillId="6" borderId="16" xfId="9" applyNumberFormat="1" applyFont="1" applyFill="1" applyBorder="1" applyProtection="1">
      <protection locked="0"/>
    </xf>
    <xf numFmtId="1" fontId="18" fillId="6" borderId="16" xfId="9" applyNumberFormat="1" applyFont="1" applyFill="1" applyBorder="1" applyProtection="1">
      <protection locked="0"/>
    </xf>
    <xf numFmtId="1" fontId="18" fillId="6" borderId="0" xfId="1" applyNumberFormat="1" applyFont="1" applyFill="1" applyBorder="1" applyProtection="1">
      <protection locked="0"/>
    </xf>
    <xf numFmtId="174" fontId="18" fillId="6" borderId="0" xfId="9" applyNumberFormat="1" applyFont="1" applyFill="1" applyProtection="1">
      <protection locked="0"/>
    </xf>
    <xf numFmtId="1" fontId="18" fillId="6" borderId="0" xfId="9" applyNumberFormat="1" applyFont="1" applyFill="1" applyProtection="1">
      <protection locked="0"/>
    </xf>
    <xf numFmtId="0" fontId="9" fillId="6" borderId="0" xfId="9" applyFont="1" applyFill="1" applyAlignment="1" applyProtection="1">
      <alignment horizontal="right"/>
      <protection locked="0"/>
    </xf>
    <xf numFmtId="0" fontId="9" fillId="6" borderId="0" xfId="9" applyFont="1" applyFill="1" applyProtection="1">
      <protection locked="0"/>
    </xf>
    <xf numFmtId="1" fontId="9" fillId="6" borderId="0" xfId="9" applyNumberFormat="1" applyFont="1" applyFill="1" applyProtection="1">
      <protection locked="0"/>
    </xf>
    <xf numFmtId="174" fontId="9" fillId="6" borderId="0" xfId="9" applyNumberFormat="1" applyFont="1" applyFill="1" applyProtection="1">
      <protection locked="0"/>
    </xf>
    <xf numFmtId="0" fontId="9" fillId="6" borderId="0" xfId="9" quotePrefix="1" applyFont="1" applyFill="1" applyAlignment="1" applyProtection="1">
      <alignment horizontal="right"/>
      <protection locked="0"/>
    </xf>
    <xf numFmtId="0" fontId="8" fillId="6" borderId="0" xfId="9" applyFont="1" applyFill="1" applyProtection="1">
      <protection locked="0"/>
    </xf>
    <xf numFmtId="41" fontId="5" fillId="6" borderId="4" xfId="0" applyNumberFormat="1" applyFont="1" applyFill="1" applyBorder="1" applyAlignment="1">
      <alignment horizontal="left" wrapText="1"/>
    </xf>
    <xf numFmtId="41" fontId="5" fillId="6" borderId="4" xfId="0" applyNumberFormat="1" applyFont="1" applyFill="1" applyBorder="1"/>
    <xf numFmtId="167" fontId="5" fillId="6" borderId="4" xfId="0" applyNumberFormat="1" applyFont="1" applyFill="1" applyBorder="1"/>
    <xf numFmtId="41" fontId="9" fillId="6" borderId="10" xfId="0" applyNumberFormat="1" applyFont="1" applyFill="1" applyBorder="1"/>
    <xf numFmtId="41" fontId="5" fillId="6" borderId="10" xfId="0" applyNumberFormat="1" applyFont="1" applyFill="1" applyBorder="1"/>
    <xf numFmtId="167" fontId="5" fillId="6" borderId="10" xfId="0" applyNumberFormat="1" applyFont="1" applyFill="1" applyBorder="1"/>
    <xf numFmtId="41" fontId="5" fillId="6" borderId="33" xfId="0" applyNumberFormat="1" applyFont="1" applyFill="1" applyBorder="1"/>
    <xf numFmtId="0" fontId="5" fillId="7" borderId="10" xfId="0" applyFont="1" applyFill="1" applyBorder="1"/>
    <xf numFmtId="41" fontId="5" fillId="7" borderId="10" xfId="0" applyNumberFormat="1" applyFont="1" applyFill="1" applyBorder="1"/>
    <xf numFmtId="41" fontId="9" fillId="7" borderId="10" xfId="0" applyNumberFormat="1" applyFont="1" applyFill="1" applyBorder="1"/>
    <xf numFmtId="167" fontId="5" fillId="7" borderId="10" xfId="0" applyNumberFormat="1" applyFont="1" applyFill="1" applyBorder="1"/>
    <xf numFmtId="49" fontId="5" fillId="0" borderId="45" xfId="0" applyNumberFormat="1" applyFont="1" applyBorder="1" applyAlignment="1" applyProtection="1">
      <alignment horizontal="left"/>
      <protection locked="0"/>
    </xf>
    <xf numFmtId="49" fontId="5" fillId="6" borderId="2" xfId="0" applyNumberFormat="1" applyFont="1" applyFill="1" applyBorder="1" applyAlignment="1" applyProtection="1">
      <alignment horizontal="left"/>
      <protection locked="0"/>
    </xf>
    <xf numFmtId="0" fontId="5" fillId="6" borderId="10" xfId="0" applyFont="1" applyFill="1" applyBorder="1" applyProtection="1">
      <protection locked="0"/>
    </xf>
    <xf numFmtId="0" fontId="3" fillId="7" borderId="0" xfId="7" applyFont="1" applyFill="1" applyProtection="1">
      <protection locked="0"/>
    </xf>
    <xf numFmtId="0" fontId="3" fillId="7" borderId="0" xfId="7" applyFont="1" applyFill="1"/>
    <xf numFmtId="0" fontId="3" fillId="7" borderId="2" xfId="7" applyFont="1" applyFill="1" applyBorder="1"/>
    <xf numFmtId="49" fontId="3" fillId="6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hidden="1"/>
    </xf>
    <xf numFmtId="175" fontId="3" fillId="0" borderId="0" xfId="3" applyNumberFormat="1" applyFont="1" applyFill="1" applyBorder="1" applyProtection="1">
      <protection locked="0"/>
    </xf>
    <xf numFmtId="172" fontId="3" fillId="0" borderId="2" xfId="1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hidden="1"/>
    </xf>
    <xf numFmtId="175" fontId="2" fillId="0" borderId="0" xfId="3" applyNumberFormat="1" applyFont="1" applyFill="1" applyBorder="1" applyProtection="1">
      <protection locked="0"/>
    </xf>
    <xf numFmtId="175" fontId="3" fillId="0" borderId="0" xfId="3" applyNumberFormat="1" applyFont="1" applyFill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75" fontId="3" fillId="0" borderId="2" xfId="3" applyNumberFormat="1" applyFont="1" applyFill="1" applyBorder="1" applyProtection="1">
      <protection locked="0"/>
    </xf>
    <xf numFmtId="175" fontId="3" fillId="0" borderId="0" xfId="3" applyNumberFormat="1" applyFont="1" applyFill="1" applyAlignment="1" applyProtection="1">
      <alignment horizontal="right"/>
      <protection locked="0"/>
    </xf>
    <xf numFmtId="41" fontId="3" fillId="0" borderId="0" xfId="0" applyNumberFormat="1" applyFont="1" applyProtection="1">
      <protection locked="0"/>
    </xf>
    <xf numFmtId="175" fontId="2" fillId="0" borderId="0" xfId="3" applyNumberFormat="1" applyFont="1" applyFill="1" applyBorder="1" applyProtection="1"/>
    <xf numFmtId="175" fontId="2" fillId="0" borderId="18" xfId="3" applyNumberFormat="1" applyFont="1" applyFill="1" applyBorder="1" applyProtection="1"/>
    <xf numFmtId="41" fontId="5" fillId="0" borderId="2" xfId="0" applyNumberFormat="1" applyFont="1" applyBorder="1" applyAlignment="1" applyProtection="1">
      <alignment horizontal="center"/>
      <protection locked="0"/>
    </xf>
    <xf numFmtId="41" fontId="5" fillId="0" borderId="14" xfId="0" applyNumberFormat="1" applyFont="1" applyBorder="1" applyProtection="1"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0" fillId="0" borderId="24" xfId="0" applyFont="1" applyBorder="1" applyProtection="1">
      <protection locked="0"/>
    </xf>
    <xf numFmtId="0" fontId="5" fillId="0" borderId="21" xfId="0" applyFont="1" applyBorder="1" applyAlignment="1">
      <alignment horizontal="left"/>
    </xf>
    <xf numFmtId="0" fontId="10" fillId="0" borderId="24" xfId="0" applyFont="1" applyBorder="1"/>
    <xf numFmtId="0" fontId="5" fillId="0" borderId="5" xfId="0" applyFont="1" applyBorder="1" applyAlignment="1">
      <alignment horizontal="left"/>
    </xf>
    <xf numFmtId="167" fontId="5" fillId="4" borderId="3" xfId="0" applyNumberFormat="1" applyFont="1" applyFill="1" applyBorder="1" applyAlignment="1">
      <alignment horizontal="center"/>
    </xf>
    <xf numFmtId="0" fontId="3" fillId="0" borderId="9" xfId="0" applyFont="1" applyBorder="1" applyProtection="1">
      <protection locked="0"/>
    </xf>
    <xf numFmtId="0" fontId="3" fillId="0" borderId="0" xfId="0" quotePrefix="1" applyFont="1" applyAlignment="1">
      <alignment horizontal="left"/>
    </xf>
    <xf numFmtId="176" fontId="3" fillId="0" borderId="0" xfId="0" applyNumberFormat="1" applyFont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9" borderId="10" xfId="0" applyFont="1" applyFill="1" applyBorder="1" applyProtection="1">
      <protection locked="0"/>
    </xf>
    <xf numFmtId="49" fontId="8" fillId="0" borderId="45" xfId="0" applyNumberFormat="1" applyFont="1" applyBorder="1" applyAlignment="1" applyProtection="1">
      <alignment horizontal="left"/>
      <protection locked="0"/>
    </xf>
    <xf numFmtId="0" fontId="8" fillId="10" borderId="44" xfId="0" applyFont="1" applyFill="1" applyBorder="1" applyProtection="1">
      <protection locked="0"/>
    </xf>
    <xf numFmtId="0" fontId="8" fillId="10" borderId="10" xfId="0" applyFont="1" applyFill="1" applyBorder="1" applyProtection="1">
      <protection locked="0"/>
    </xf>
    <xf numFmtId="49" fontId="5" fillId="0" borderId="2" xfId="0" applyNumberFormat="1" applyFont="1" applyBorder="1" applyAlignment="1" applyProtection="1">
      <alignment horizontal="right"/>
      <protection locked="0"/>
    </xf>
    <xf numFmtId="49" fontId="5" fillId="0" borderId="21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38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0" borderId="0" xfId="7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1" fontId="5" fillId="11" borderId="33" xfId="0" applyNumberFormat="1" applyFont="1" applyFill="1" applyBorder="1" applyProtection="1">
      <protection locked="0"/>
    </xf>
    <xf numFmtId="41" fontId="5" fillId="11" borderId="24" xfId="0" applyNumberFormat="1" applyFont="1" applyFill="1" applyBorder="1" applyProtection="1">
      <protection locked="0"/>
    </xf>
    <xf numFmtId="41" fontId="5" fillId="11" borderId="10" xfId="0" applyNumberFormat="1" applyFont="1" applyFill="1" applyBorder="1" applyProtection="1">
      <protection locked="0"/>
    </xf>
    <xf numFmtId="41" fontId="5" fillId="11" borderId="26" xfId="0" applyNumberFormat="1" applyFont="1" applyFill="1" applyBorder="1" applyProtection="1">
      <protection locked="0"/>
    </xf>
    <xf numFmtId="41" fontId="5" fillId="11" borderId="11" xfId="0" applyNumberFormat="1" applyFont="1" applyFill="1" applyBorder="1" applyProtection="1">
      <protection locked="0"/>
    </xf>
    <xf numFmtId="41" fontId="5" fillId="11" borderId="27" xfId="0" applyNumberFormat="1" applyFont="1" applyFill="1" applyBorder="1" applyProtection="1">
      <protection locked="0"/>
    </xf>
    <xf numFmtId="43" fontId="3" fillId="11" borderId="2" xfId="0" applyNumberFormat="1" applyFont="1" applyFill="1" applyBorder="1" applyAlignment="1" applyProtection="1">
      <alignment horizontal="center"/>
      <protection locked="0"/>
    </xf>
    <xf numFmtId="0" fontId="32" fillId="0" borderId="0" xfId="11" applyFont="1" applyAlignment="1">
      <alignment horizontal="right"/>
    </xf>
    <xf numFmtId="44" fontId="8" fillId="0" borderId="0" xfId="5" applyFont="1" applyProtection="1"/>
    <xf numFmtId="0" fontId="5" fillId="0" borderId="0" xfId="12" applyFont="1"/>
    <xf numFmtId="0" fontId="29" fillId="0" borderId="0" xfId="11"/>
    <xf numFmtId="44" fontId="33" fillId="0" borderId="0" xfId="5" applyFont="1" applyProtection="1"/>
    <xf numFmtId="0" fontId="8" fillId="0" borderId="0" xfId="12" applyFont="1" applyAlignment="1">
      <alignment horizontal="left"/>
    </xf>
    <xf numFmtId="44" fontId="34" fillId="0" borderId="0" xfId="5" applyFont="1" applyProtection="1"/>
    <xf numFmtId="44" fontId="8" fillId="0" borderId="0" xfId="5" applyFont="1" applyAlignment="1" applyProtection="1"/>
    <xf numFmtId="0" fontId="35" fillId="0" borderId="0" xfId="11" applyFont="1"/>
    <xf numFmtId="0" fontId="6" fillId="0" borderId="0" xfId="12" applyFont="1"/>
    <xf numFmtId="44" fontId="6" fillId="0" borderId="0" xfId="5" applyFont="1" applyProtection="1"/>
    <xf numFmtId="0" fontId="9" fillId="0" borderId="0" xfId="12"/>
    <xf numFmtId="44" fontId="6" fillId="13" borderId="53" xfId="5" applyFont="1" applyFill="1" applyBorder="1" applyAlignment="1" applyProtection="1">
      <alignment horizontal="center" vertical="center"/>
    </xf>
    <xf numFmtId="0" fontId="6" fillId="7" borderId="53" xfId="12" applyFont="1" applyFill="1" applyBorder="1" applyAlignment="1">
      <alignment horizontal="center" wrapText="1"/>
    </xf>
    <xf numFmtId="44" fontId="6" fillId="13" borderId="48" xfId="5" applyFont="1" applyFill="1" applyBorder="1" applyAlignment="1" applyProtection="1">
      <alignment horizontal="center"/>
    </xf>
    <xf numFmtId="0" fontId="6" fillId="7" borderId="48" xfId="12" applyFont="1" applyFill="1" applyBorder="1" applyAlignment="1">
      <alignment horizontal="center" wrapText="1"/>
    </xf>
    <xf numFmtId="0" fontId="6" fillId="7" borderId="22" xfId="12" applyFont="1" applyFill="1" applyBorder="1" applyAlignment="1">
      <alignment horizontal="center" wrapText="1"/>
    </xf>
    <xf numFmtId="0" fontId="36" fillId="0" borderId="0" xfId="12" applyFont="1"/>
    <xf numFmtId="40" fontId="6" fillId="0" borderId="54" xfId="5" applyNumberFormat="1" applyFont="1" applyBorder="1" applyAlignment="1" applyProtection="1">
      <alignment horizontal="center"/>
    </xf>
    <xf numFmtId="40" fontId="6" fillId="0" borderId="6" xfId="5" applyNumberFormat="1" applyFont="1" applyBorder="1" applyAlignment="1" applyProtection="1">
      <alignment horizontal="center"/>
    </xf>
    <xf numFmtId="0" fontId="9" fillId="0" borderId="33" xfId="12" applyBorder="1"/>
    <xf numFmtId="177" fontId="9" fillId="12" borderId="33" xfId="5" applyNumberFormat="1" applyFont="1" applyFill="1" applyBorder="1" applyProtection="1">
      <protection locked="0"/>
    </xf>
    <xf numFmtId="177" fontId="9" fillId="7" borderId="33" xfId="12" applyNumberFormat="1" applyFill="1" applyBorder="1"/>
    <xf numFmtId="177" fontId="9" fillId="12" borderId="33" xfId="5" applyNumberFormat="1" applyFont="1" applyFill="1" applyBorder="1" applyAlignment="1" applyProtection="1">
      <protection locked="0"/>
    </xf>
    <xf numFmtId="0" fontId="9" fillId="12" borderId="33" xfId="12" applyFill="1" applyBorder="1" applyProtection="1">
      <protection locked="0"/>
    </xf>
    <xf numFmtId="177" fontId="6" fillId="0" borderId="5" xfId="5" applyNumberFormat="1" applyFont="1" applyBorder="1" applyProtection="1"/>
    <xf numFmtId="44" fontId="9" fillId="0" borderId="0" xfId="12" applyNumberFormat="1"/>
    <xf numFmtId="9" fontId="6" fillId="0" borderId="0" xfId="13" applyFont="1" applyProtection="1"/>
    <xf numFmtId="178" fontId="6" fillId="0" borderId="11" xfId="13" applyNumberFormat="1" applyFont="1" applyBorder="1" applyProtection="1"/>
    <xf numFmtId="178" fontId="6" fillId="0" borderId="5" xfId="13" applyNumberFormat="1" applyFont="1" applyBorder="1" applyProtection="1"/>
    <xf numFmtId="178" fontId="6" fillId="0" borderId="17" xfId="13" applyNumberFormat="1" applyFont="1" applyBorder="1" applyProtection="1"/>
    <xf numFmtId="38" fontId="9" fillId="0" borderId="0" xfId="12" applyNumberFormat="1"/>
    <xf numFmtId="0" fontId="9" fillId="0" borderId="49" xfId="12" applyBorder="1"/>
    <xf numFmtId="177" fontId="9" fillId="7" borderId="5" xfId="12" applyNumberFormat="1" applyFill="1" applyBorder="1"/>
    <xf numFmtId="179" fontId="9" fillId="12" borderId="33" xfId="5" applyNumberFormat="1" applyFont="1" applyFill="1" applyBorder="1" applyProtection="1">
      <protection locked="0"/>
    </xf>
    <xf numFmtId="177" fontId="6" fillId="0" borderId="33" xfId="5" applyNumberFormat="1" applyFont="1" applyBorder="1" applyProtection="1"/>
    <xf numFmtId="44" fontId="9" fillId="0" borderId="0" xfId="5" applyFont="1" applyProtection="1"/>
    <xf numFmtId="0" fontId="8" fillId="0" borderId="0" xfId="12" applyFont="1"/>
    <xf numFmtId="44" fontId="9" fillId="0" borderId="0" xfId="5" applyFont="1" applyBorder="1" applyProtection="1"/>
    <xf numFmtId="44" fontId="6" fillId="13" borderId="53" xfId="5" applyFont="1" applyFill="1" applyBorder="1" applyAlignment="1" applyProtection="1">
      <alignment horizontal="center"/>
    </xf>
    <xf numFmtId="0" fontId="31" fillId="0" borderId="0" xfId="11" applyFont="1" applyAlignment="1">
      <alignment horizontal="right"/>
    </xf>
    <xf numFmtId="44" fontId="6" fillId="13" borderId="55" xfId="5" applyFont="1" applyFill="1" applyBorder="1" applyAlignment="1" applyProtection="1">
      <alignment horizontal="center"/>
    </xf>
    <xf numFmtId="177" fontId="9" fillId="0" borderId="33" xfId="5" applyNumberFormat="1" applyFont="1" applyBorder="1" applyProtection="1"/>
    <xf numFmtId="177" fontId="9" fillId="7" borderId="54" xfId="5" applyNumberFormat="1" applyFont="1" applyFill="1" applyBorder="1" applyProtection="1"/>
    <xf numFmtId="177" fontId="9" fillId="7" borderId="5" xfId="5" applyNumberFormat="1" applyFont="1" applyFill="1" applyBorder="1" applyProtection="1"/>
    <xf numFmtId="177" fontId="9" fillId="7" borderId="11" xfId="12" applyNumberFormat="1" applyFill="1" applyBorder="1"/>
    <xf numFmtId="44" fontId="6" fillId="0" borderId="0" xfId="5" applyFont="1" applyBorder="1" applyProtection="1"/>
    <xf numFmtId="0" fontId="31" fillId="0" borderId="0" xfId="11" applyFont="1"/>
    <xf numFmtId="179" fontId="6" fillId="0" borderId="0" xfId="14" applyNumberFormat="1" applyFont="1"/>
    <xf numFmtId="179" fontId="9" fillId="0" borderId="0" xfId="14" applyNumberFormat="1"/>
    <xf numFmtId="0" fontId="9" fillId="0" borderId="0" xfId="14"/>
    <xf numFmtId="179" fontId="6" fillId="0" borderId="56" xfId="14" applyNumberFormat="1" applyFont="1" applyBorder="1"/>
    <xf numFmtId="179" fontId="0" fillId="0" borderId="0" xfId="14" applyNumberFormat="1" applyFont="1"/>
    <xf numFmtId="179" fontId="37" fillId="0" borderId="0" xfId="14" applyNumberFormat="1" applyFont="1"/>
    <xf numFmtId="179" fontId="37" fillId="0" borderId="0" xfId="14" applyNumberFormat="1" applyFont="1" applyAlignment="1">
      <alignment horizontal="left"/>
    </xf>
    <xf numFmtId="179" fontId="0" fillId="0" borderId="0" xfId="0" applyNumberFormat="1"/>
    <xf numFmtId="44" fontId="6" fillId="13" borderId="55" xfId="5" applyFont="1" applyFill="1" applyBorder="1" applyAlignment="1" applyProtection="1">
      <alignment horizontal="center" vertical="center"/>
    </xf>
    <xf numFmtId="44" fontId="6" fillId="0" borderId="41" xfId="5" applyFont="1" applyFill="1" applyBorder="1" applyProtection="1"/>
    <xf numFmtId="44" fontId="6" fillId="0" borderId="21" xfId="5" applyFont="1" applyFill="1" applyBorder="1" applyProtection="1"/>
    <xf numFmtId="0" fontId="9" fillId="0" borderId="24" xfId="12" applyBorder="1"/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82" fontId="0" fillId="0" borderId="0" xfId="0" applyNumberFormat="1"/>
    <xf numFmtId="182" fontId="6" fillId="0" borderId="36" xfId="5" applyNumberFormat="1" applyFont="1" applyFill="1" applyBorder="1" applyAlignment="1" applyProtection="1">
      <alignment horizontal="right"/>
    </xf>
    <xf numFmtId="182" fontId="6" fillId="7" borderId="28" xfId="5" applyNumberFormat="1" applyFont="1" applyFill="1" applyBorder="1" applyProtection="1"/>
    <xf numFmtId="182" fontId="6" fillId="7" borderId="38" xfId="5" applyNumberFormat="1" applyFont="1" applyFill="1" applyBorder="1" applyProtection="1"/>
    <xf numFmtId="182" fontId="6" fillId="7" borderId="38" xfId="5" applyNumberFormat="1" applyFont="1" applyFill="1" applyBorder="1" applyAlignment="1" applyProtection="1">
      <alignment horizontal="right"/>
    </xf>
    <xf numFmtId="182" fontId="9" fillId="0" borderId="0" xfId="14" applyNumberFormat="1"/>
    <xf numFmtId="182" fontId="6" fillId="7" borderId="36" xfId="5" applyNumberFormat="1" applyFont="1" applyFill="1" applyBorder="1" applyProtection="1"/>
    <xf numFmtId="0" fontId="38" fillId="0" borderId="0" xfId="0" applyFont="1" applyProtection="1">
      <protection locked="0"/>
    </xf>
    <xf numFmtId="169" fontId="3" fillId="0" borderId="0" xfId="0" applyNumberFormat="1" applyFont="1" applyProtection="1">
      <protection locked="0"/>
    </xf>
    <xf numFmtId="38" fontId="3" fillId="0" borderId="2" xfId="0" applyNumberFormat="1" applyFont="1" applyBorder="1" applyAlignment="1" applyProtection="1">
      <alignment horizontal="center"/>
      <protection locked="0"/>
    </xf>
    <xf numFmtId="0" fontId="3" fillId="0" borderId="20" xfId="0" applyFont="1" applyBorder="1" applyProtection="1"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right"/>
      <protection locked="0"/>
    </xf>
    <xf numFmtId="0" fontId="3" fillId="0" borderId="17" xfId="0" applyFont="1" applyBorder="1"/>
    <xf numFmtId="0" fontId="3" fillId="0" borderId="14" xfId="0" applyFont="1" applyBorder="1"/>
    <xf numFmtId="0" fontId="3" fillId="0" borderId="4" xfId="0" applyFont="1" applyBorder="1"/>
    <xf numFmtId="0" fontId="3" fillId="0" borderId="6" xfId="0" applyFont="1" applyBorder="1"/>
    <xf numFmtId="14" fontId="3" fillId="0" borderId="0" xfId="0" applyNumberFormat="1" applyFont="1" applyAlignment="1">
      <alignment horizontal="left"/>
    </xf>
    <xf numFmtId="0" fontId="3" fillId="0" borderId="16" xfId="0" applyFont="1" applyBorder="1"/>
    <xf numFmtId="0" fontId="3" fillId="0" borderId="2" xfId="0" applyFont="1" applyBorder="1"/>
    <xf numFmtId="0" fontId="3" fillId="0" borderId="10" xfId="0" applyFont="1" applyBorder="1"/>
    <xf numFmtId="38" fontId="3" fillId="11" borderId="2" xfId="0" applyNumberFormat="1" applyFont="1" applyFill="1" applyBorder="1" applyAlignment="1" applyProtection="1">
      <alignment horizontal="center"/>
      <protection locked="0"/>
    </xf>
    <xf numFmtId="0" fontId="3" fillId="0" borderId="0" xfId="7" quotePrefix="1" applyFont="1"/>
    <xf numFmtId="0" fontId="2" fillId="0" borderId="0" xfId="7" quotePrefix="1" applyFont="1" applyAlignment="1">
      <alignment horizontal="center"/>
    </xf>
    <xf numFmtId="184" fontId="5" fillId="0" borderId="2" xfId="0" applyNumberFormat="1" applyFont="1" applyBorder="1"/>
    <xf numFmtId="0" fontId="0" fillId="0" borderId="0" xfId="14" applyFont="1"/>
    <xf numFmtId="44" fontId="0" fillId="0" borderId="0" xfId="12" applyNumberFormat="1" applyFont="1"/>
    <xf numFmtId="180" fontId="6" fillId="0" borderId="0" xfId="14" applyNumberFormat="1" applyFont="1" applyAlignment="1">
      <alignment horizontal="center"/>
    </xf>
    <xf numFmtId="181" fontId="6" fillId="0" borderId="2" xfId="14" applyNumberFormat="1" applyFont="1" applyBorder="1" applyAlignment="1">
      <alignment horizontal="center"/>
    </xf>
    <xf numFmtId="41" fontId="8" fillId="0" borderId="36" xfId="0" applyNumberFormat="1" applyFont="1" applyBorder="1" applyProtection="1">
      <protection locked="0"/>
    </xf>
    <xf numFmtId="41" fontId="5" fillId="11" borderId="2" xfId="0" applyNumberFormat="1" applyFont="1" applyFill="1" applyBorder="1" applyProtection="1">
      <protection locked="0"/>
    </xf>
    <xf numFmtId="41" fontId="5" fillId="11" borderId="59" xfId="0" applyNumberFormat="1" applyFont="1" applyFill="1" applyBorder="1" applyProtection="1">
      <protection locked="0"/>
    </xf>
    <xf numFmtId="41" fontId="5" fillId="11" borderId="60" xfId="0" applyNumberFormat="1" applyFont="1" applyFill="1" applyBorder="1" applyProtection="1">
      <protection locked="0"/>
    </xf>
    <xf numFmtId="41" fontId="5" fillId="11" borderId="61" xfId="0" applyNumberFormat="1" applyFont="1" applyFill="1" applyBorder="1" applyProtection="1">
      <protection locked="0"/>
    </xf>
    <xf numFmtId="0" fontId="0" fillId="8" borderId="2" xfId="0" applyFill="1" applyBorder="1"/>
    <xf numFmtId="41" fontId="5" fillId="0" borderId="47" xfId="0" applyNumberFormat="1" applyFont="1" applyBorder="1" applyProtection="1">
      <protection locked="0"/>
    </xf>
    <xf numFmtId="0" fontId="1" fillId="0" borderId="0" xfId="0" applyFont="1" applyAlignment="1">
      <alignment horizontal="right"/>
    </xf>
    <xf numFmtId="0" fontId="3" fillId="11" borderId="0" xfId="0" applyFont="1" applyFill="1" applyAlignment="1" applyProtection="1">
      <alignment horizontal="right"/>
      <protection locked="0"/>
    </xf>
    <xf numFmtId="0" fontId="3" fillId="11" borderId="2" xfId="0" applyFont="1" applyFill="1" applyBorder="1" applyProtection="1">
      <protection locked="0"/>
    </xf>
    <xf numFmtId="182" fontId="9" fillId="7" borderId="33" xfId="12" applyNumberFormat="1" applyFill="1" applyBorder="1"/>
    <xf numFmtId="179" fontId="9" fillId="7" borderId="33" xfId="12" applyNumberFormat="1" applyFill="1" applyBorder="1"/>
    <xf numFmtId="0" fontId="1" fillId="0" borderId="0" xfId="0" applyFont="1"/>
    <xf numFmtId="182" fontId="1" fillId="0" borderId="14" xfId="14" applyNumberFormat="1" applyFont="1" applyBorder="1"/>
    <xf numFmtId="183" fontId="1" fillId="0" borderId="0" xfId="14" applyNumberFormat="1" applyFont="1"/>
    <xf numFmtId="179" fontId="1" fillId="0" borderId="0" xfId="14" applyNumberFormat="1" applyFont="1"/>
    <xf numFmtId="179" fontId="1" fillId="0" borderId="14" xfId="14" applyNumberFormat="1" applyFont="1" applyBorder="1"/>
    <xf numFmtId="182" fontId="1" fillId="0" borderId="0" xfId="14" applyNumberFormat="1" applyFont="1"/>
    <xf numFmtId="179" fontId="1" fillId="11" borderId="58" xfId="14" applyNumberFormat="1" applyFont="1" applyFill="1" applyBorder="1"/>
    <xf numFmtId="182" fontId="1" fillId="11" borderId="0" xfId="14" applyNumberFormat="1" applyFont="1" applyFill="1"/>
    <xf numFmtId="0" fontId="5" fillId="11" borderId="33" xfId="0" applyFont="1" applyFill="1" applyBorder="1" applyProtection="1">
      <protection locked="0"/>
    </xf>
    <xf numFmtId="0" fontId="5" fillId="11" borderId="33" xfId="0" applyFont="1" applyFill="1" applyBorder="1" applyAlignment="1" applyProtection="1">
      <alignment horizontal="center"/>
      <protection locked="0"/>
    </xf>
    <xf numFmtId="166" fontId="5" fillId="11" borderId="33" xfId="0" applyNumberFormat="1" applyFont="1" applyFill="1" applyBorder="1" applyAlignment="1" applyProtection="1">
      <alignment horizontal="center"/>
      <protection locked="0"/>
    </xf>
    <xf numFmtId="10" fontId="5" fillId="11" borderId="41" xfId="0" applyNumberFormat="1" applyFont="1" applyFill="1" applyBorder="1" applyAlignment="1" applyProtection="1">
      <alignment horizontal="center"/>
      <protection locked="0"/>
    </xf>
    <xf numFmtId="0" fontId="5" fillId="11" borderId="16" xfId="0" applyFont="1" applyFill="1" applyBorder="1" applyProtection="1">
      <protection locked="0"/>
    </xf>
    <xf numFmtId="0" fontId="5" fillId="11" borderId="2" xfId="0" applyFont="1" applyFill="1" applyBorder="1" applyProtection="1">
      <protection locked="0"/>
    </xf>
    <xf numFmtId="0" fontId="1" fillId="0" borderId="0" xfId="0" quotePrefix="1" applyFont="1"/>
    <xf numFmtId="49" fontId="5" fillId="0" borderId="0" xfId="0" applyNumberFormat="1" applyFont="1" applyAlignment="1" applyProtection="1">
      <alignment horizontal="right"/>
      <protection locked="0"/>
    </xf>
    <xf numFmtId="182" fontId="5" fillId="0" borderId="14" xfId="0" applyNumberFormat="1" applyFont="1" applyBorder="1"/>
    <xf numFmtId="49" fontId="5" fillId="15" borderId="39" xfId="0" applyNumberFormat="1" applyFont="1" applyFill="1" applyBorder="1" applyAlignment="1" applyProtection="1">
      <alignment horizontal="left"/>
      <protection locked="0"/>
    </xf>
    <xf numFmtId="0" fontId="5" fillId="15" borderId="40" xfId="0" applyFont="1" applyFill="1" applyBorder="1" applyProtection="1">
      <protection locked="0"/>
    </xf>
    <xf numFmtId="41" fontId="5" fillId="15" borderId="40" xfId="0" applyNumberFormat="1" applyFont="1" applyFill="1" applyBorder="1" applyProtection="1">
      <protection locked="0"/>
    </xf>
    <xf numFmtId="49" fontId="8" fillId="15" borderId="39" xfId="0" applyNumberFormat="1" applyFont="1" applyFill="1" applyBorder="1" applyAlignment="1" applyProtection="1">
      <alignment horizontal="left"/>
      <protection locked="0"/>
    </xf>
    <xf numFmtId="43" fontId="3" fillId="11" borderId="2" xfId="0" applyNumberFormat="1" applyFont="1" applyFill="1" applyBorder="1" applyProtection="1">
      <protection locked="0"/>
    </xf>
    <xf numFmtId="0" fontId="3" fillId="11" borderId="2" xfId="7" applyFont="1" applyFill="1" applyBorder="1"/>
    <xf numFmtId="0" fontId="2" fillId="0" borderId="0" xfId="0" quotePrefix="1" applyFont="1" applyProtection="1">
      <protection locked="0"/>
    </xf>
    <xf numFmtId="41" fontId="5" fillId="11" borderId="2" xfId="0" applyNumberFormat="1" applyFont="1" applyFill="1" applyBorder="1" applyAlignment="1" applyProtection="1">
      <alignment horizontal="center"/>
      <protection locked="0"/>
    </xf>
    <xf numFmtId="182" fontId="6" fillId="7" borderId="38" xfId="5" quotePrefix="1" applyNumberFormat="1" applyFont="1" applyFill="1" applyBorder="1" applyProtection="1"/>
    <xf numFmtId="0" fontId="1" fillId="0" borderId="0" xfId="15"/>
    <xf numFmtId="179" fontId="1" fillId="0" borderId="0" xfId="15" applyNumberFormat="1"/>
    <xf numFmtId="0" fontId="39" fillId="0" borderId="0" xfId="15" applyFont="1"/>
    <xf numFmtId="0" fontId="40" fillId="0" borderId="0" xfId="15" applyFont="1"/>
    <xf numFmtId="0" fontId="6" fillId="5" borderId="0" xfId="15" applyFont="1" applyFill="1"/>
    <xf numFmtId="0" fontId="16" fillId="5" borderId="0" xfId="15" applyFont="1" applyFill="1"/>
    <xf numFmtId="0" fontId="16" fillId="17" borderId="0" xfId="15" applyFont="1" applyFill="1"/>
    <xf numFmtId="0" fontId="16" fillId="0" borderId="0" xfId="0" applyFont="1"/>
    <xf numFmtId="169" fontId="2" fillId="0" borderId="0" xfId="0" applyNumberFormat="1" applyFont="1" applyProtection="1">
      <protection locked="0"/>
    </xf>
    <xf numFmtId="182" fontId="0" fillId="0" borderId="56" xfId="0" applyNumberFormat="1" applyBorder="1"/>
    <xf numFmtId="179" fontId="0" fillId="0" borderId="56" xfId="0" applyNumberFormat="1" applyBorder="1"/>
    <xf numFmtId="179" fontId="6" fillId="0" borderId="0" xfId="15" applyNumberFormat="1" applyFont="1"/>
    <xf numFmtId="0" fontId="44" fillId="0" borderId="0" xfId="11" applyFont="1"/>
    <xf numFmtId="0" fontId="5" fillId="0" borderId="0" xfId="0" quotePrefix="1" applyFont="1" applyProtection="1">
      <protection locked="0"/>
    </xf>
    <xf numFmtId="179" fontId="5" fillId="0" borderId="0" xfId="0" applyNumberFormat="1" applyFont="1" applyProtection="1">
      <protection locked="0"/>
    </xf>
    <xf numFmtId="179" fontId="5" fillId="0" borderId="0" xfId="0" quotePrefix="1" applyNumberFormat="1" applyFont="1" applyProtection="1">
      <protection locked="0"/>
    </xf>
    <xf numFmtId="182" fontId="5" fillId="0" borderId="0" xfId="0" applyNumberFormat="1" applyFont="1" applyProtection="1">
      <protection locked="0"/>
    </xf>
    <xf numFmtId="182" fontId="0" fillId="0" borderId="14" xfId="0" applyNumberFormat="1" applyBorder="1"/>
    <xf numFmtId="49" fontId="5" fillId="0" borderId="0" xfId="0" applyNumberFormat="1" applyFont="1" applyAlignment="1" applyProtection="1">
      <alignment horizontal="left" indent="1"/>
      <protection locked="0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182" fontId="0" fillId="0" borderId="62" xfId="0" applyNumberFormat="1" applyBorder="1"/>
    <xf numFmtId="179" fontId="0" fillId="0" borderId="62" xfId="0" applyNumberFormat="1" applyBorder="1"/>
    <xf numFmtId="182" fontId="6" fillId="0" borderId="33" xfId="0" applyNumberFormat="1" applyFont="1" applyBorder="1"/>
    <xf numFmtId="179" fontId="0" fillId="0" borderId="33" xfId="0" applyNumberFormat="1" applyBorder="1"/>
    <xf numFmtId="182" fontId="1" fillId="0" borderId="0" xfId="0" applyNumberFormat="1" applyFont="1" applyAlignment="1">
      <alignment horizontal="right"/>
    </xf>
    <xf numFmtId="0" fontId="6" fillId="0" borderId="0" xfId="0" quotePrefix="1" applyFont="1"/>
    <xf numFmtId="179" fontId="6" fillId="0" borderId="33" xfId="0" applyNumberFormat="1" applyFont="1" applyBorder="1"/>
    <xf numFmtId="0" fontId="6" fillId="14" borderId="41" xfId="0" applyFont="1" applyFill="1" applyBorder="1" applyAlignment="1">
      <alignment horizontal="center"/>
    </xf>
    <xf numFmtId="0" fontId="6" fillId="14" borderId="21" xfId="0" applyFont="1" applyFill="1" applyBorder="1" applyAlignment="1">
      <alignment horizontal="center"/>
    </xf>
    <xf numFmtId="0" fontId="6" fillId="14" borderId="24" xfId="0" applyFont="1" applyFill="1" applyBorder="1" applyAlignment="1">
      <alignment horizontal="center"/>
    </xf>
    <xf numFmtId="179" fontId="1" fillId="0" borderId="0" xfId="15" quotePrefix="1" applyNumberFormat="1"/>
    <xf numFmtId="179" fontId="6" fillId="0" borderId="2" xfId="15" applyNumberFormat="1" applyFont="1" applyBorder="1" applyAlignment="1">
      <alignment horizontal="right"/>
    </xf>
    <xf numFmtId="179" fontId="1" fillId="15" borderId="0" xfId="15" applyNumberFormat="1" applyFill="1"/>
    <xf numFmtId="0" fontId="1" fillId="15" borderId="0" xfId="15" applyFill="1"/>
    <xf numFmtId="179" fontId="6" fillId="0" borderId="0" xfId="15" applyNumberFormat="1" applyFont="1" applyAlignment="1">
      <alignment horizontal="left" indent="1"/>
    </xf>
    <xf numFmtId="179" fontId="1" fillId="0" borderId="0" xfId="15" applyNumberFormat="1" applyAlignment="1">
      <alignment horizontal="left" indent="1"/>
    </xf>
    <xf numFmtId="0" fontId="1" fillId="0" borderId="0" xfId="15" applyAlignment="1">
      <alignment horizontal="left" indent="1"/>
    </xf>
    <xf numFmtId="185" fontId="6" fillId="0" borderId="0" xfId="15" applyNumberFormat="1" applyFont="1"/>
    <xf numFmtId="179" fontId="41" fillId="0" borderId="0" xfId="16" applyNumberFormat="1" applyAlignment="1">
      <alignment horizontal="right"/>
    </xf>
    <xf numFmtId="179" fontId="45" fillId="0" borderId="0" xfId="16" applyNumberFormat="1" applyFont="1" applyAlignment="1">
      <alignment horizontal="right"/>
    </xf>
    <xf numFmtId="0" fontId="1" fillId="0" borderId="0" xfId="14" applyFont="1"/>
    <xf numFmtId="179" fontId="6" fillId="0" borderId="0" xfId="14" applyNumberFormat="1" applyFont="1" applyAlignment="1">
      <alignment horizontal="left"/>
    </xf>
    <xf numFmtId="179" fontId="1" fillId="0" borderId="0" xfId="14" applyNumberFormat="1" applyFont="1" applyAlignment="1">
      <alignment horizontal="left"/>
    </xf>
    <xf numFmtId="172" fontId="1" fillId="0" borderId="0" xfId="14" applyNumberFormat="1" applyFont="1"/>
    <xf numFmtId="179" fontId="1" fillId="0" borderId="2" xfId="14" applyNumberFormat="1" applyFont="1" applyBorder="1" applyAlignment="1">
      <alignment horizontal="left"/>
    </xf>
    <xf numFmtId="179" fontId="1" fillId="0" borderId="62" xfId="15" applyNumberFormat="1" applyBorder="1"/>
    <xf numFmtId="0" fontId="1" fillId="0" borderId="62" xfId="15" quotePrefix="1" applyBorder="1" applyAlignment="1">
      <alignment horizontal="center"/>
    </xf>
    <xf numFmtId="179" fontId="41" fillId="0" borderId="62" xfId="16" applyNumberFormat="1" applyFill="1" applyBorder="1"/>
    <xf numFmtId="179" fontId="41" fillId="0" borderId="62" xfId="16" quotePrefix="1" applyNumberFormat="1" applyFill="1" applyBorder="1"/>
    <xf numFmtId="0" fontId="6" fillId="14" borderId="0" xfId="0" applyFont="1" applyFill="1" applyAlignment="1">
      <alignment horizontal="center"/>
    </xf>
    <xf numFmtId="41" fontId="5" fillId="11" borderId="41" xfId="0" applyNumberFormat="1" applyFont="1" applyFill="1" applyBorder="1" applyProtection="1">
      <protection locked="0"/>
    </xf>
    <xf numFmtId="41" fontId="5" fillId="0" borderId="50" xfId="0" applyNumberFormat="1" applyFont="1" applyBorder="1" applyProtection="1">
      <protection locked="0"/>
    </xf>
    <xf numFmtId="0" fontId="42" fillId="0" borderId="62" xfId="16" applyFont="1" applyFill="1" applyBorder="1" applyAlignment="1">
      <alignment horizontal="left"/>
    </xf>
    <xf numFmtId="0" fontId="0" fillId="0" borderId="62" xfId="0" applyBorder="1"/>
    <xf numFmtId="0" fontId="6" fillId="0" borderId="62" xfId="0" applyFont="1" applyBorder="1"/>
    <xf numFmtId="0" fontId="1" fillId="0" borderId="62" xfId="0" applyFont="1" applyBorder="1"/>
    <xf numFmtId="0" fontId="1" fillId="0" borderId="62" xfId="0" quotePrefix="1" applyFont="1" applyBorder="1"/>
    <xf numFmtId="0" fontId="43" fillId="0" borderId="62" xfId="16" applyFont="1" applyFill="1" applyBorder="1"/>
    <xf numFmtId="179" fontId="17" fillId="0" borderId="0" xfId="15" quotePrefix="1" applyNumberFormat="1" applyFont="1"/>
    <xf numFmtId="179" fontId="26" fillId="2" borderId="0" xfId="15" quotePrefix="1" applyNumberFormat="1" applyFont="1" applyFill="1" applyAlignment="1">
      <alignment horizontal="center"/>
    </xf>
    <xf numFmtId="179" fontId="1" fillId="2" borderId="0" xfId="15" applyNumberFormat="1" applyFill="1"/>
    <xf numFmtId="185" fontId="1" fillId="16" borderId="0" xfId="15" applyNumberFormat="1" applyFill="1"/>
    <xf numFmtId="0" fontId="5" fillId="0" borderId="33" xfId="0" applyFont="1" applyBorder="1" applyAlignment="1">
      <alignment wrapText="1"/>
    </xf>
    <xf numFmtId="0" fontId="5" fillId="0" borderId="33" xfId="0" applyFont="1" applyBorder="1"/>
    <xf numFmtId="41" fontId="5" fillId="11" borderId="6" xfId="0" applyNumberFormat="1" applyFont="1" applyFill="1" applyBorder="1" applyProtection="1">
      <protection locked="0"/>
    </xf>
    <xf numFmtId="41" fontId="5" fillId="0" borderId="63" xfId="0" applyNumberFormat="1" applyFont="1" applyBorder="1" applyProtection="1">
      <protection locked="0"/>
    </xf>
    <xf numFmtId="0" fontId="5" fillId="0" borderId="64" xfId="0" applyFont="1" applyBorder="1"/>
    <xf numFmtId="0" fontId="5" fillId="0" borderId="65" xfId="0" applyFont="1" applyBorder="1"/>
    <xf numFmtId="41" fontId="5" fillId="0" borderId="15" xfId="0" applyNumberFormat="1" applyFont="1" applyBorder="1" applyProtection="1">
      <protection locked="0"/>
    </xf>
    <xf numFmtId="41" fontId="8" fillId="0" borderId="6" xfId="0" applyNumberFormat="1" applyFont="1" applyBorder="1" applyProtection="1">
      <protection locked="0"/>
    </xf>
    <xf numFmtId="41" fontId="8" fillId="0" borderId="3" xfId="0" applyNumberFormat="1" applyFont="1" applyBorder="1" applyProtection="1">
      <protection locked="0"/>
    </xf>
    <xf numFmtId="0" fontId="9" fillId="0" borderId="33" xfId="0" applyFont="1" applyBorder="1"/>
    <xf numFmtId="0" fontId="5" fillId="0" borderId="15" xfId="0" applyFont="1" applyBorder="1"/>
    <xf numFmtId="0" fontId="42" fillId="18" borderId="62" xfId="16" applyFont="1" applyFill="1" applyBorder="1" applyAlignment="1">
      <alignment horizontal="left"/>
    </xf>
    <xf numFmtId="0" fontId="42" fillId="13" borderId="62" xfId="16" applyFont="1" applyFill="1" applyBorder="1" applyAlignment="1">
      <alignment horizontal="left"/>
    </xf>
    <xf numFmtId="179" fontId="41" fillId="0" borderId="0" xfId="16" quotePrefix="1" applyNumberFormat="1" applyFill="1" applyBorder="1"/>
    <xf numFmtId="182" fontId="5" fillId="0" borderId="28" xfId="0" applyNumberFormat="1" applyFont="1" applyBorder="1" applyProtection="1">
      <protection locked="0"/>
    </xf>
    <xf numFmtId="0" fontId="5" fillId="0" borderId="46" xfId="0" applyFont="1" applyBorder="1"/>
    <xf numFmtId="179" fontId="6" fillId="0" borderId="5" xfId="5" applyNumberFormat="1" applyFont="1" applyBorder="1" applyProtection="1"/>
    <xf numFmtId="182" fontId="6" fillId="0" borderId="38" xfId="5" applyNumberFormat="1" applyFont="1" applyBorder="1" applyAlignment="1" applyProtection="1">
      <alignment horizontal="right"/>
    </xf>
    <xf numFmtId="179" fontId="6" fillId="0" borderId="33" xfId="5" applyNumberFormat="1" applyFont="1" applyBorder="1" applyProtection="1"/>
    <xf numFmtId="179" fontId="9" fillId="0" borderId="0" xfId="12" applyNumberFormat="1"/>
    <xf numFmtId="179" fontId="9" fillId="0" borderId="0" xfId="5" applyNumberFormat="1" applyFont="1" applyProtection="1"/>
    <xf numFmtId="182" fontId="6" fillId="0" borderId="5" xfId="5" applyNumberFormat="1" applyFont="1" applyBorder="1" applyProtection="1"/>
    <xf numFmtId="182" fontId="6" fillId="0" borderId="3" xfId="5" applyNumberFormat="1" applyFont="1" applyBorder="1" applyProtection="1"/>
    <xf numFmtId="186" fontId="6" fillId="0" borderId="11" xfId="13" applyNumberFormat="1" applyFont="1" applyBorder="1" applyProtection="1"/>
    <xf numFmtId="186" fontId="6" fillId="0" borderId="33" xfId="13" applyNumberFormat="1" applyFont="1" applyBorder="1" applyProtection="1"/>
    <xf numFmtId="182" fontId="9" fillId="0" borderId="33" xfId="5" applyNumberFormat="1" applyFont="1" applyBorder="1" applyProtection="1"/>
    <xf numFmtId="182" fontId="6" fillId="0" borderId="36" xfId="5" applyNumberFormat="1" applyFont="1" applyBorder="1" applyProtection="1"/>
    <xf numFmtId="41" fontId="5" fillId="0" borderId="68" xfId="0" applyNumberFormat="1" applyFont="1" applyBorder="1" applyProtection="1">
      <protection locked="0"/>
    </xf>
    <xf numFmtId="0" fontId="5" fillId="0" borderId="35" xfId="0" applyFont="1" applyBorder="1"/>
    <xf numFmtId="41" fontId="5" fillId="0" borderId="3" xfId="0" applyNumberFormat="1" applyFont="1" applyBorder="1" applyProtection="1">
      <protection locked="0"/>
    </xf>
    <xf numFmtId="41" fontId="5" fillId="0" borderId="19" xfId="0" applyNumberFormat="1" applyFont="1" applyBorder="1" applyProtection="1">
      <protection locked="0"/>
    </xf>
    <xf numFmtId="41" fontId="5" fillId="0" borderId="16" xfId="0" applyNumberFormat="1" applyFont="1" applyBorder="1" applyProtection="1">
      <protection locked="0"/>
    </xf>
    <xf numFmtId="0" fontId="5" fillId="0" borderId="11" xfId="0" applyFont="1" applyBorder="1"/>
    <xf numFmtId="41" fontId="5" fillId="0" borderId="69" xfId="0" applyNumberFormat="1" applyFont="1" applyBorder="1" applyProtection="1">
      <protection locked="0"/>
    </xf>
    <xf numFmtId="0" fontId="5" fillId="0" borderId="43" xfId="0" applyFont="1" applyBorder="1"/>
    <xf numFmtId="0" fontId="5" fillId="0" borderId="41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>
      <alignment wrapText="1"/>
    </xf>
    <xf numFmtId="41" fontId="5" fillId="0" borderId="46" xfId="0" applyNumberFormat="1" applyFont="1" applyBorder="1" applyProtection="1">
      <protection locked="0"/>
    </xf>
    <xf numFmtId="41" fontId="5" fillId="0" borderId="67" xfId="0" applyNumberFormat="1" applyFont="1" applyBorder="1" applyProtection="1">
      <protection locked="0"/>
    </xf>
    <xf numFmtId="41" fontId="5" fillId="15" borderId="44" xfId="0" applyNumberFormat="1" applyFont="1" applyFill="1" applyBorder="1" applyProtection="1">
      <protection locked="0"/>
    </xf>
    <xf numFmtId="0" fontId="5" fillId="0" borderId="70" xfId="0" applyFont="1" applyBorder="1"/>
    <xf numFmtId="0" fontId="5" fillId="0" borderId="41" xfId="0" applyFont="1" applyBorder="1" applyAlignment="1">
      <alignment horizontal="center" wrapText="1"/>
    </xf>
    <xf numFmtId="41" fontId="5" fillId="11" borderId="5" xfId="0" applyNumberFormat="1" applyFont="1" applyFill="1" applyBorder="1" applyProtection="1">
      <protection locked="0"/>
    </xf>
    <xf numFmtId="41" fontId="8" fillId="0" borderId="12" xfId="0" applyNumberFormat="1" applyFont="1" applyBorder="1" applyProtection="1">
      <protection locked="0"/>
    </xf>
    <xf numFmtId="41" fontId="8" fillId="0" borderId="37" xfId="0" applyNumberFormat="1" applyFont="1" applyBorder="1" applyProtection="1">
      <protection locked="0"/>
    </xf>
    <xf numFmtId="0" fontId="9" fillId="0" borderId="11" xfId="0" applyFont="1" applyBorder="1"/>
    <xf numFmtId="41" fontId="6" fillId="0" borderId="12" xfId="0" applyNumberFormat="1" applyFont="1" applyBorder="1" applyProtection="1">
      <protection locked="0"/>
    </xf>
    <xf numFmtId="41" fontId="6" fillId="0" borderId="37" xfId="0" applyNumberFormat="1" applyFont="1" applyBorder="1" applyProtection="1">
      <protection locked="0"/>
    </xf>
    <xf numFmtId="0" fontId="6" fillId="0" borderId="5" xfId="0" applyFont="1" applyBorder="1"/>
    <xf numFmtId="41" fontId="9" fillId="0" borderId="12" xfId="0" applyNumberFormat="1" applyFont="1" applyBorder="1" applyProtection="1">
      <protection locked="0"/>
    </xf>
    <xf numFmtId="0" fontId="9" fillId="0" borderId="5" xfId="0" applyFont="1" applyBorder="1"/>
    <xf numFmtId="41" fontId="9" fillId="0" borderId="41" xfId="0" applyNumberFormat="1" applyFont="1" applyBorder="1" applyProtection="1">
      <protection locked="0"/>
    </xf>
    <xf numFmtId="167" fontId="5" fillId="0" borderId="14" xfId="0" applyNumberFormat="1" applyFont="1" applyBorder="1" applyProtection="1">
      <protection locked="0"/>
    </xf>
    <xf numFmtId="167" fontId="5" fillId="11" borderId="21" xfId="0" applyNumberFormat="1" applyFont="1" applyFill="1" applyBorder="1" applyProtection="1">
      <protection locked="0"/>
    </xf>
    <xf numFmtId="167" fontId="5" fillId="11" borderId="2" xfId="0" applyNumberFormat="1" applyFont="1" applyFill="1" applyBorder="1" applyProtection="1">
      <protection locked="0"/>
    </xf>
    <xf numFmtId="167" fontId="5" fillId="11" borderId="25" xfId="0" applyNumberFormat="1" applyFont="1" applyFill="1" applyBorder="1" applyProtection="1">
      <protection locked="0"/>
    </xf>
    <xf numFmtId="167" fontId="5" fillId="0" borderId="0" xfId="0" applyNumberFormat="1" applyFont="1" applyProtection="1">
      <protection locked="0"/>
    </xf>
    <xf numFmtId="167" fontId="5" fillId="0" borderId="2" xfId="0" applyNumberFormat="1" applyFont="1" applyBorder="1" applyProtection="1">
      <protection locked="0"/>
    </xf>
    <xf numFmtId="167" fontId="5" fillId="11" borderId="29" xfId="0" applyNumberFormat="1" applyFont="1" applyFill="1" applyBorder="1" applyProtection="1">
      <protection locked="0"/>
    </xf>
    <xf numFmtId="167" fontId="5" fillId="0" borderId="1" xfId="0" applyNumberFormat="1" applyFont="1" applyBorder="1" applyProtection="1">
      <protection locked="0"/>
    </xf>
    <xf numFmtId="41" fontId="5" fillId="0" borderId="54" xfId="0" applyNumberFormat="1" applyFont="1" applyBorder="1" applyProtection="1">
      <protection locked="0"/>
    </xf>
    <xf numFmtId="167" fontId="5" fillId="6" borderId="16" xfId="0" applyNumberFormat="1" applyFont="1" applyFill="1" applyBorder="1"/>
    <xf numFmtId="167" fontId="5" fillId="7" borderId="16" xfId="0" applyNumberFormat="1" applyFont="1" applyFill="1" applyBorder="1"/>
    <xf numFmtId="167" fontId="5" fillId="4" borderId="66" xfId="0" applyNumberFormat="1" applyFont="1" applyFill="1" applyBorder="1"/>
    <xf numFmtId="167" fontId="5" fillId="4" borderId="17" xfId="0" applyNumberFormat="1" applyFont="1" applyFill="1" applyBorder="1"/>
    <xf numFmtId="41" fontId="5" fillId="0" borderId="1" xfId="0" applyNumberFormat="1" applyFont="1" applyBorder="1"/>
    <xf numFmtId="41" fontId="5" fillId="6" borderId="11" xfId="0" applyNumberFormat="1" applyFont="1" applyFill="1" applyBorder="1"/>
    <xf numFmtId="41" fontId="5" fillId="0" borderId="11" xfId="0" applyNumberFormat="1" applyFont="1" applyBorder="1"/>
    <xf numFmtId="41" fontId="5" fillId="0" borderId="50" xfId="0" applyNumberFormat="1" applyFont="1" applyBorder="1"/>
    <xf numFmtId="41" fontId="5" fillId="0" borderId="15" xfId="0" applyNumberFormat="1" applyFont="1" applyBorder="1"/>
    <xf numFmtId="41" fontId="5" fillId="0" borderId="5" xfId="0" applyNumberFormat="1" applyFont="1" applyBorder="1"/>
    <xf numFmtId="41" fontId="5" fillId="0" borderId="46" xfId="0" applyNumberFormat="1" applyFont="1" applyBorder="1"/>
    <xf numFmtId="41" fontId="5" fillId="0" borderId="38" xfId="0" applyNumberFormat="1" applyFont="1" applyBorder="1"/>
    <xf numFmtId="167" fontId="5" fillId="6" borderId="19" xfId="0" applyNumberFormat="1" applyFont="1" applyFill="1" applyBorder="1"/>
    <xf numFmtId="41" fontId="5" fillId="6" borderId="54" xfId="0" applyNumberFormat="1" applyFont="1" applyFill="1" applyBorder="1"/>
    <xf numFmtId="37" fontId="5" fillId="0" borderId="14" xfId="0" applyNumberFormat="1" applyFont="1" applyBorder="1" applyAlignment="1">
      <alignment horizontal="center" wrapText="1"/>
    </xf>
    <xf numFmtId="41" fontId="5" fillId="0" borderId="71" xfId="0" applyNumberFormat="1" applyFont="1" applyBorder="1"/>
    <xf numFmtId="179" fontId="9" fillId="0" borderId="33" xfId="5" applyNumberFormat="1" applyFont="1" applyFill="1" applyBorder="1" applyProtection="1"/>
    <xf numFmtId="179" fontId="9" fillId="0" borderId="33" xfId="5" applyNumberFormat="1" applyFont="1" applyBorder="1" applyProtection="1"/>
    <xf numFmtId="0" fontId="3" fillId="19" borderId="0" xfId="0" applyFont="1" applyFill="1" applyProtection="1">
      <protection locked="0"/>
    </xf>
    <xf numFmtId="182" fontId="1" fillId="11" borderId="56" xfId="14" applyNumberFormat="1" applyFont="1" applyFill="1" applyBorder="1" applyProtection="1">
      <protection locked="0"/>
    </xf>
    <xf numFmtId="179" fontId="1" fillId="11" borderId="56" xfId="14" applyNumberFormat="1" applyFont="1" applyFill="1" applyBorder="1" applyProtection="1">
      <protection locked="0"/>
    </xf>
    <xf numFmtId="179" fontId="1" fillId="11" borderId="57" xfId="14" applyNumberFormat="1" applyFont="1" applyFill="1" applyBorder="1" applyProtection="1">
      <protection locked="0"/>
    </xf>
    <xf numFmtId="182" fontId="1" fillId="0" borderId="14" xfId="14" applyNumberFormat="1" applyFont="1" applyBorder="1" applyProtection="1">
      <protection locked="0"/>
    </xf>
    <xf numFmtId="183" fontId="1" fillId="0" borderId="0" xfId="14" applyNumberFormat="1" applyFont="1" applyProtection="1">
      <protection locked="0"/>
    </xf>
    <xf numFmtId="179" fontId="1" fillId="0" borderId="0" xfId="14" applyNumberFormat="1" applyFont="1" applyProtection="1">
      <protection locked="0"/>
    </xf>
    <xf numFmtId="181" fontId="6" fillId="0" borderId="2" xfId="14" applyNumberFormat="1" applyFont="1" applyBorder="1" applyProtection="1">
      <protection locked="0"/>
    </xf>
    <xf numFmtId="179" fontId="1" fillId="0" borderId="14" xfId="14" applyNumberFormat="1" applyFont="1" applyBorder="1" applyProtection="1">
      <protection locked="0"/>
    </xf>
    <xf numFmtId="179" fontId="1" fillId="11" borderId="58" xfId="14" applyNumberFormat="1" applyFont="1" applyFill="1" applyBorder="1" applyProtection="1">
      <protection locked="0"/>
    </xf>
    <xf numFmtId="182" fontId="1" fillId="11" borderId="0" xfId="14" applyNumberFormat="1" applyFont="1" applyFill="1" applyProtection="1">
      <protection locked="0"/>
    </xf>
    <xf numFmtId="179" fontId="6" fillId="0" borderId="0" xfId="14" quotePrefix="1" applyNumberFormat="1" applyFont="1" applyAlignment="1">
      <alignment horizontal="left"/>
    </xf>
    <xf numFmtId="179" fontId="1" fillId="0" borderId="0" xfId="14" quotePrefix="1" applyNumberFormat="1" applyFont="1" applyAlignment="1">
      <alignment horizontal="left"/>
    </xf>
    <xf numFmtId="0" fontId="2" fillId="0" borderId="2" xfId="0" applyFont="1" applyBorder="1" applyAlignment="1">
      <alignment horizontal="center"/>
    </xf>
    <xf numFmtId="43" fontId="0" fillId="0" borderId="0" xfId="0" applyNumberFormat="1"/>
    <xf numFmtId="179" fontId="2" fillId="0" borderId="0" xfId="14" applyNumberFormat="1" applyFont="1" applyAlignment="1">
      <alignment horizontal="center"/>
    </xf>
    <xf numFmtId="184" fontId="3" fillId="0" borderId="2" xfId="0" applyNumberFormat="1" applyFont="1" applyBorder="1" applyAlignment="1">
      <alignment horizontal="center"/>
    </xf>
    <xf numFmtId="179" fontId="6" fillId="0" borderId="14" xfId="14" applyNumberFormat="1" applyFont="1" applyBorder="1" applyAlignment="1">
      <alignment horizontal="left"/>
    </xf>
    <xf numFmtId="179" fontId="6" fillId="0" borderId="2" xfId="14" applyNumberFormat="1" applyFont="1" applyBorder="1"/>
    <xf numFmtId="0" fontId="1" fillId="12" borderId="33" xfId="12" applyFont="1" applyFill="1" applyBorder="1" applyProtection="1">
      <protection locked="0"/>
    </xf>
    <xf numFmtId="177" fontId="9" fillId="0" borderId="5" xfId="5" applyNumberFormat="1" applyFont="1" applyFill="1" applyBorder="1" applyProtection="1">
      <protection locked="0"/>
    </xf>
    <xf numFmtId="177" fontId="9" fillId="0" borderId="6" xfId="5" applyNumberFormat="1" applyFont="1" applyFill="1" applyBorder="1" applyProtection="1">
      <protection locked="0"/>
    </xf>
    <xf numFmtId="177" fontId="9" fillId="0" borderId="5" xfId="12" applyNumberFormat="1" applyBorder="1"/>
    <xf numFmtId="40" fontId="6" fillId="0" borderId="6" xfId="12" applyNumberFormat="1" applyFont="1" applyBorder="1" applyAlignment="1">
      <alignment horizontal="center" wrapText="1"/>
    </xf>
    <xf numFmtId="179" fontId="9" fillId="16" borderId="33" xfId="12" applyNumberFormat="1" applyFill="1" applyBorder="1"/>
    <xf numFmtId="177" fontId="9" fillId="16" borderId="33" xfId="12" applyNumberFormat="1" applyFill="1" applyBorder="1"/>
    <xf numFmtId="182" fontId="9" fillId="16" borderId="33" xfId="12" applyNumberFormat="1" applyFill="1" applyBorder="1"/>
    <xf numFmtId="0" fontId="8" fillId="0" borderId="0" xfId="12" applyFont="1" applyAlignment="1" applyProtection="1">
      <alignment horizontal="left"/>
      <protection locked="0"/>
    </xf>
    <xf numFmtId="44" fontId="33" fillId="0" borderId="0" xfId="5" applyFont="1" applyFill="1" applyProtection="1"/>
    <xf numFmtId="187" fontId="6" fillId="0" borderId="0" xfId="12" applyNumberFormat="1" applyFont="1" applyAlignment="1">
      <alignment horizontal="center"/>
    </xf>
    <xf numFmtId="0" fontId="6" fillId="0" borderId="33" xfId="12" applyFont="1" applyBorder="1" applyAlignment="1">
      <alignment horizontal="center" wrapText="1"/>
    </xf>
    <xf numFmtId="179" fontId="41" fillId="0" borderId="0" xfId="16" applyNumberFormat="1" applyAlignment="1">
      <alignment horizontal="center"/>
    </xf>
    <xf numFmtId="179" fontId="41" fillId="0" borderId="0" xfId="16" applyNumberFormat="1" applyAlignment="1">
      <alignment horizontal="left"/>
    </xf>
    <xf numFmtId="0" fontId="42" fillId="0" borderId="72" xfId="16" applyFont="1" applyFill="1" applyBorder="1" applyAlignment="1">
      <alignment horizontal="left"/>
    </xf>
    <xf numFmtId="0" fontId="0" fillId="0" borderId="72" xfId="0" applyBorder="1"/>
    <xf numFmtId="0" fontId="16" fillId="0" borderId="2" xfId="0" applyFont="1" applyBorder="1"/>
    <xf numFmtId="0" fontId="26" fillId="0" borderId="2" xfId="0" applyFont="1" applyBorder="1"/>
    <xf numFmtId="182" fontId="0" fillId="11" borderId="73" xfId="0" applyNumberFormat="1" applyFill="1" applyBorder="1" applyProtection="1">
      <protection locked="0"/>
    </xf>
    <xf numFmtId="179" fontId="0" fillId="11" borderId="74" xfId="0" applyNumberFormat="1" applyFill="1" applyBorder="1" applyProtection="1">
      <protection locked="0"/>
    </xf>
    <xf numFmtId="179" fontId="6" fillId="0" borderId="14" xfId="14" applyNumberFormat="1" applyFont="1" applyBorder="1"/>
    <xf numFmtId="182" fontId="6" fillId="0" borderId="14" xfId="14" applyNumberFormat="1" applyFont="1" applyBorder="1"/>
    <xf numFmtId="182" fontId="8" fillId="15" borderId="14" xfId="0" applyNumberFormat="1" applyFont="1" applyFill="1" applyBorder="1" applyProtection="1">
      <protection locked="0"/>
    </xf>
    <xf numFmtId="49" fontId="5" fillId="15" borderId="14" xfId="0" applyNumberFormat="1" applyFont="1" applyFill="1" applyBorder="1" applyAlignment="1" applyProtection="1">
      <alignment horizontal="left"/>
      <protection locked="0"/>
    </xf>
    <xf numFmtId="0" fontId="8" fillId="15" borderId="14" xfId="0" applyFont="1" applyFill="1" applyBorder="1" applyProtection="1">
      <protection locked="0"/>
    </xf>
    <xf numFmtId="0" fontId="5" fillId="0" borderId="14" xfId="0" applyFont="1" applyBorder="1" applyAlignment="1" applyProtection="1">
      <alignment horizontal="right"/>
      <protection locked="0"/>
    </xf>
    <xf numFmtId="182" fontId="5" fillId="0" borderId="14" xfId="0" applyNumberFormat="1" applyFont="1" applyBorder="1" applyProtection="1">
      <protection locked="0"/>
    </xf>
    <xf numFmtId="44" fontId="6" fillId="0" borderId="0" xfId="12" applyNumberFormat="1" applyFont="1" applyAlignment="1">
      <alignment horizontal="center"/>
    </xf>
    <xf numFmtId="14" fontId="5" fillId="11" borderId="59" xfId="0" applyNumberFormat="1" applyFont="1" applyFill="1" applyBorder="1" applyProtection="1">
      <protection locked="0"/>
    </xf>
    <xf numFmtId="0" fontId="1" fillId="0" borderId="21" xfId="8" applyFont="1" applyBorder="1"/>
    <xf numFmtId="0" fontId="41" fillId="0" borderId="21" xfId="16" applyBorder="1"/>
    <xf numFmtId="177" fontId="1" fillId="12" borderId="33" xfId="5" applyNumberFormat="1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38" fontId="3" fillId="0" borderId="2" xfId="0" applyNumberFormat="1" applyFont="1" applyBorder="1" applyAlignment="1" applyProtection="1">
      <alignment horizontal="left"/>
      <protection locked="0"/>
    </xf>
    <xf numFmtId="170" fontId="3" fillId="0" borderId="2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11" borderId="2" xfId="0" applyFont="1" applyFill="1" applyBorder="1" applyAlignment="1" applyProtection="1">
      <alignment horizontal="left"/>
      <protection locked="0"/>
    </xf>
    <xf numFmtId="0" fontId="3" fillId="11" borderId="21" xfId="0" applyFont="1" applyFill="1" applyBorder="1" applyAlignment="1" applyProtection="1">
      <alignment horizontal="left"/>
      <protection locked="0"/>
    </xf>
    <xf numFmtId="0" fontId="3" fillId="11" borderId="0" xfId="0" applyFont="1" applyFill="1" applyProtection="1">
      <protection locked="0"/>
    </xf>
    <xf numFmtId="38" fontId="3" fillId="11" borderId="2" xfId="0" applyNumberFormat="1" applyFont="1" applyFill="1" applyBorder="1" applyAlignment="1" applyProtection="1">
      <alignment horizontal="left"/>
      <protection locked="0"/>
    </xf>
    <xf numFmtId="0" fontId="3" fillId="11" borderId="2" xfId="0" applyFont="1" applyFill="1" applyBorder="1" applyAlignment="1" applyProtection="1">
      <alignment horizontal="center"/>
      <protection locked="0"/>
    </xf>
    <xf numFmtId="170" fontId="3" fillId="11" borderId="2" xfId="0" applyNumberFormat="1" applyFont="1" applyFill="1" applyBorder="1" applyAlignment="1" applyProtection="1">
      <alignment horizontal="center"/>
      <protection locked="0"/>
    </xf>
    <xf numFmtId="0" fontId="8" fillId="11" borderId="2" xfId="0" applyFont="1" applyFill="1" applyBorder="1" applyAlignment="1" applyProtection="1">
      <alignment horizontal="left"/>
      <protection locked="0"/>
    </xf>
    <xf numFmtId="0" fontId="8" fillId="11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11" borderId="2" xfId="0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>
      <alignment horizontal="center"/>
    </xf>
    <xf numFmtId="0" fontId="2" fillId="15" borderId="0" xfId="7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173" fontId="3" fillId="0" borderId="0" xfId="0" applyNumberFormat="1" applyFont="1" applyAlignment="1" applyProtection="1">
      <alignment horizontal="left"/>
      <protection locked="0"/>
    </xf>
    <xf numFmtId="0" fontId="5" fillId="0" borderId="12" xfId="0" quotePrefix="1" applyFont="1" applyBorder="1" applyAlignment="1">
      <alignment horizontal="center" wrapText="1"/>
    </xf>
    <xf numFmtId="0" fontId="5" fillId="0" borderId="13" xfId="0" quotePrefix="1" applyFont="1" applyBorder="1" applyAlignment="1">
      <alignment horizontal="center" wrapText="1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28" xfId="0" applyFont="1" applyBorder="1" applyAlignment="1" applyProtection="1">
      <alignment wrapText="1"/>
      <protection locked="0"/>
    </xf>
    <xf numFmtId="49" fontId="8" fillId="0" borderId="39" xfId="0" applyNumberFormat="1" applyFont="1" applyBorder="1" applyAlignment="1" applyProtection="1">
      <alignment horizontal="left" wrapText="1"/>
      <protection locked="0"/>
    </xf>
    <xf numFmtId="0" fontId="8" fillId="0" borderId="40" xfId="0" applyFont="1" applyBorder="1" applyAlignment="1" applyProtection="1">
      <alignment wrapText="1"/>
      <protection locked="0"/>
    </xf>
    <xf numFmtId="49" fontId="5" fillId="0" borderId="17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5" fillId="0" borderId="8" xfId="0" applyNumberFormat="1" applyFont="1" applyBorder="1" applyAlignment="1" applyProtection="1">
      <alignment horizontal="center"/>
      <protection hidden="1"/>
    </xf>
    <xf numFmtId="14" fontId="5" fillId="0" borderId="7" xfId="0" applyNumberFormat="1" applyFont="1" applyBorder="1" applyAlignment="1" applyProtection="1">
      <alignment horizontal="center"/>
      <protection hidden="1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 applyProtection="1">
      <alignment horizontal="center"/>
      <protection hidden="1"/>
    </xf>
    <xf numFmtId="0" fontId="5" fillId="0" borderId="17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49" fontId="6" fillId="0" borderId="18" xfId="0" applyNumberFormat="1" applyFont="1" applyBorder="1" applyAlignment="1" applyProtection="1">
      <alignment horizontal="left" wrapText="1"/>
      <protection locked="0"/>
    </xf>
    <xf numFmtId="0" fontId="9" fillId="0" borderId="18" xfId="0" applyFont="1" applyBorder="1" applyAlignment="1" applyProtection="1">
      <alignment wrapText="1"/>
      <protection locked="0"/>
    </xf>
    <xf numFmtId="0" fontId="9" fillId="0" borderId="34" xfId="0" applyFont="1" applyBorder="1" applyAlignment="1" applyProtection="1">
      <alignment wrapText="1"/>
      <protection locked="0"/>
    </xf>
    <xf numFmtId="49" fontId="6" fillId="0" borderId="29" xfId="0" applyNumberFormat="1" applyFont="1" applyBorder="1" applyAlignment="1" applyProtection="1">
      <alignment horizontal="left" wrapText="1"/>
      <protection locked="0"/>
    </xf>
    <xf numFmtId="0" fontId="9" fillId="0" borderId="29" xfId="0" applyFont="1" applyBorder="1" applyAlignment="1" applyProtection="1">
      <alignment wrapText="1"/>
      <protection locked="0"/>
    </xf>
    <xf numFmtId="0" fontId="9" fillId="0" borderId="27" xfId="0" applyFont="1" applyBorder="1" applyAlignment="1" applyProtection="1">
      <alignment wrapText="1"/>
      <protection locked="0"/>
    </xf>
    <xf numFmtId="0" fontId="6" fillId="0" borderId="21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49" fontId="6" fillId="0" borderId="12" xfId="0" applyNumberFormat="1" applyFont="1" applyBorder="1" applyAlignment="1" applyProtection="1">
      <alignment wrapText="1"/>
      <protection locked="0"/>
    </xf>
    <xf numFmtId="49" fontId="6" fillId="0" borderId="13" xfId="0" applyNumberFormat="1" applyFont="1" applyBorder="1" applyAlignment="1" applyProtection="1">
      <alignment wrapText="1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9" fillId="0" borderId="10" xfId="0" applyFont="1" applyBorder="1" applyAlignment="1" applyProtection="1">
      <alignment wrapText="1"/>
      <protection locked="0"/>
    </xf>
    <xf numFmtId="49" fontId="6" fillId="0" borderId="21" xfId="0" applyNumberFormat="1" applyFont="1" applyBorder="1" applyAlignment="1" applyProtection="1">
      <alignment horizontal="left" wrapText="1"/>
      <protection locked="0"/>
    </xf>
    <xf numFmtId="0" fontId="9" fillId="0" borderId="21" xfId="0" applyFont="1" applyBorder="1" applyAlignment="1" applyProtection="1">
      <alignment wrapText="1"/>
      <protection locked="0"/>
    </xf>
    <xf numFmtId="0" fontId="9" fillId="0" borderId="24" xfId="0" applyFont="1" applyBorder="1" applyAlignment="1" applyProtection="1">
      <alignment wrapText="1"/>
      <protection locked="0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168" fontId="3" fillId="0" borderId="2" xfId="0" applyNumberFormat="1" applyFont="1" applyBorder="1" applyAlignment="1" applyProtection="1">
      <alignment horizontal="right"/>
      <protection locked="0"/>
    </xf>
    <xf numFmtId="168" fontId="3" fillId="0" borderId="10" xfId="0" applyNumberFormat="1" applyFont="1" applyBorder="1" applyAlignment="1" applyProtection="1">
      <alignment horizontal="right"/>
      <protection locked="0"/>
    </xf>
    <xf numFmtId="168" fontId="3" fillId="0" borderId="21" xfId="0" applyNumberFormat="1" applyFont="1" applyBorder="1" applyAlignment="1" applyProtection="1">
      <alignment horizontal="right"/>
      <protection locked="0"/>
    </xf>
    <xf numFmtId="168" fontId="3" fillId="0" borderId="24" xfId="0" applyNumberFormat="1" applyFont="1" applyBorder="1" applyAlignment="1" applyProtection="1">
      <alignment horizontal="right"/>
      <protection locked="0"/>
    </xf>
    <xf numFmtId="0" fontId="27" fillId="0" borderId="19" xfId="0" applyFont="1" applyBorder="1" applyAlignment="1" applyProtection="1">
      <alignment vertical="top" wrapText="1"/>
      <protection locked="0"/>
    </xf>
    <xf numFmtId="0" fontId="27" fillId="0" borderId="14" xfId="0" applyFont="1" applyBorder="1" applyAlignment="1" applyProtection="1">
      <alignment vertical="top" wrapText="1"/>
      <protection locked="0"/>
    </xf>
    <xf numFmtId="0" fontId="27" fillId="0" borderId="4" xfId="0" applyFont="1" applyBorder="1" applyAlignment="1" applyProtection="1">
      <alignment vertical="top" wrapText="1"/>
      <protection locked="0"/>
    </xf>
    <xf numFmtId="0" fontId="27" fillId="0" borderId="17" xfId="0" applyFont="1" applyBorder="1" applyAlignment="1" applyProtection="1">
      <alignment vertical="top" wrapText="1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27" fillId="0" borderId="6" xfId="0" applyFont="1" applyBorder="1" applyAlignment="1" applyProtection="1">
      <alignment vertical="top" wrapText="1"/>
      <protection locked="0"/>
    </xf>
    <xf numFmtId="0" fontId="27" fillId="0" borderId="16" xfId="0" applyFont="1" applyBorder="1" applyAlignment="1" applyProtection="1">
      <alignment vertical="top" wrapText="1"/>
      <protection locked="0"/>
    </xf>
    <xf numFmtId="0" fontId="27" fillId="0" borderId="2" xfId="0" applyFont="1" applyBorder="1" applyAlignment="1" applyProtection="1">
      <alignment vertical="top" wrapText="1"/>
      <protection locked="0"/>
    </xf>
    <xf numFmtId="0" fontId="27" fillId="0" borderId="10" xfId="0" applyFont="1" applyBorder="1" applyAlignment="1" applyProtection="1">
      <alignment vertical="top" wrapText="1"/>
      <protection locked="0"/>
    </xf>
    <xf numFmtId="0" fontId="26" fillId="0" borderId="2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168" fontId="11" fillId="0" borderId="21" xfId="0" applyNumberFormat="1" applyFont="1" applyBorder="1" applyAlignment="1" applyProtection="1">
      <alignment horizontal="right"/>
      <protection locked="0"/>
    </xf>
    <xf numFmtId="168" fontId="11" fillId="0" borderId="24" xfId="0" applyNumberFormat="1" applyFont="1" applyBorder="1" applyAlignment="1" applyProtection="1">
      <alignment horizontal="right"/>
      <protection locked="0"/>
    </xf>
    <xf numFmtId="168" fontId="2" fillId="0" borderId="2" xfId="0" applyNumberFormat="1" applyFont="1" applyBorder="1" applyAlignment="1">
      <alignment horizontal="right"/>
    </xf>
    <xf numFmtId="168" fontId="2" fillId="0" borderId="10" xfId="0" applyNumberFormat="1" applyFont="1" applyBorder="1" applyAlignment="1">
      <alignment horizontal="right"/>
    </xf>
    <xf numFmtId="165" fontId="26" fillId="0" borderId="2" xfId="0" applyNumberFormat="1" applyFont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</cellXfs>
  <cellStyles count="17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3" xfId="6" xr:uid="{00000000-0005-0000-0000-000005000000}"/>
    <cellStyle name="Hyperlink" xfId="16" builtinId="8"/>
    <cellStyle name="Normal" xfId="0" builtinId="0"/>
    <cellStyle name="Normal 13" xfId="14" xr:uid="{00000000-0005-0000-0000-000007000000}"/>
    <cellStyle name="Normal 2" xfId="7" xr:uid="{00000000-0005-0000-0000-000008000000}"/>
    <cellStyle name="Normal 2 2 2 7" xfId="12" xr:uid="{00000000-0005-0000-0000-000009000000}"/>
    <cellStyle name="Normal 25" xfId="11" xr:uid="{00000000-0005-0000-0000-00000A000000}"/>
    <cellStyle name="Normal 3" xfId="8" xr:uid="{00000000-0005-0000-0000-00000B000000}"/>
    <cellStyle name="Normal 4" xfId="15" xr:uid="{9F6DE955-B153-4160-87EB-B93E375E66E8}"/>
    <cellStyle name="Normal_S- Schedules" xfId="9" xr:uid="{00000000-0005-0000-0000-00000C000000}"/>
    <cellStyle name="Normal_Transfer Schedules" xfId="10" xr:uid="{00000000-0005-0000-0000-00000D000000}"/>
    <cellStyle name="Percent 2 10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142</xdr:row>
      <xdr:rowOff>9525</xdr:rowOff>
    </xdr:from>
    <xdr:to>
      <xdr:col>4</xdr:col>
      <xdr:colOff>85725</xdr:colOff>
      <xdr:row>144</xdr:row>
      <xdr:rowOff>0</xdr:rowOff>
    </xdr:to>
    <xdr:sp macro="" textlink="">
      <xdr:nvSpPr>
        <xdr:cNvPr id="21831" name="AutoShape 2">
          <a:extLst>
            <a:ext uri="{FF2B5EF4-FFF2-40B4-BE49-F238E27FC236}">
              <a16:creationId xmlns:a16="http://schemas.microsoft.com/office/drawing/2014/main" id="{00000000-0008-0000-0000-000047550000}"/>
            </a:ext>
          </a:extLst>
        </xdr:cNvPr>
        <xdr:cNvSpPr>
          <a:spLocks/>
        </xdr:cNvSpPr>
      </xdr:nvSpPr>
      <xdr:spPr bwMode="auto">
        <a:xfrm>
          <a:off x="2543175" y="2207895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122</xdr:row>
      <xdr:rowOff>0</xdr:rowOff>
    </xdr:from>
    <xdr:to>
      <xdr:col>4</xdr:col>
      <xdr:colOff>85725</xdr:colOff>
      <xdr:row>122</xdr:row>
      <xdr:rowOff>0</xdr:rowOff>
    </xdr:to>
    <xdr:sp macro="" textlink="">
      <xdr:nvSpPr>
        <xdr:cNvPr id="3522" name="AutoShape 2">
          <a:extLst>
            <a:ext uri="{FF2B5EF4-FFF2-40B4-BE49-F238E27FC236}">
              <a16:creationId xmlns:a16="http://schemas.microsoft.com/office/drawing/2014/main" id="{00000000-0008-0000-0300-0000C20D0000}"/>
            </a:ext>
          </a:extLst>
        </xdr:cNvPr>
        <xdr:cNvSpPr>
          <a:spLocks/>
        </xdr:cNvSpPr>
      </xdr:nvSpPr>
      <xdr:spPr bwMode="auto">
        <a:xfrm>
          <a:off x="2505075" y="188404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556847</xdr:colOff>
      <xdr:row>0</xdr:row>
      <xdr:rowOff>29307</xdr:rowOff>
    </xdr:from>
    <xdr:to>
      <xdr:col>7</xdr:col>
      <xdr:colOff>869461</xdr:colOff>
      <xdr:row>11</xdr:row>
      <xdr:rowOff>41612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385" y="29307"/>
          <a:ext cx="3858845" cy="1868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13</xdr:row>
          <xdr:rowOff>127000</xdr:rowOff>
        </xdr:from>
        <xdr:to>
          <xdr:col>9</xdr:col>
          <xdr:colOff>76200</xdr:colOff>
          <xdr:row>15</xdr:row>
          <xdr:rowOff>25400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23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13</xdr:row>
          <xdr:rowOff>127000</xdr:rowOff>
        </xdr:from>
        <xdr:to>
          <xdr:col>11</xdr:col>
          <xdr:colOff>76200</xdr:colOff>
          <xdr:row>15</xdr:row>
          <xdr:rowOff>25400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23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13</xdr:row>
          <xdr:rowOff>127000</xdr:rowOff>
        </xdr:from>
        <xdr:to>
          <xdr:col>13</xdr:col>
          <xdr:colOff>76200</xdr:colOff>
          <xdr:row>15</xdr:row>
          <xdr:rowOff>25400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23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15</xdr:row>
          <xdr:rowOff>139700</xdr:rowOff>
        </xdr:from>
        <xdr:to>
          <xdr:col>9</xdr:col>
          <xdr:colOff>76200</xdr:colOff>
          <xdr:row>17</xdr:row>
          <xdr:rowOff>25400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23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15</xdr:row>
          <xdr:rowOff>139700</xdr:rowOff>
        </xdr:from>
        <xdr:to>
          <xdr:col>11</xdr:col>
          <xdr:colOff>76200</xdr:colOff>
          <xdr:row>17</xdr:row>
          <xdr:rowOff>25400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23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15</xdr:row>
          <xdr:rowOff>139700</xdr:rowOff>
        </xdr:from>
        <xdr:to>
          <xdr:col>13</xdr:col>
          <xdr:colOff>76200</xdr:colOff>
          <xdr:row>17</xdr:row>
          <xdr:rowOff>25400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23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17</xdr:row>
          <xdr:rowOff>139700</xdr:rowOff>
        </xdr:from>
        <xdr:to>
          <xdr:col>9</xdr:col>
          <xdr:colOff>76200</xdr:colOff>
          <xdr:row>19</xdr:row>
          <xdr:rowOff>25400</xdr:rowOff>
        </xdr:to>
        <xdr:sp macro="" textlink="">
          <xdr:nvSpPr>
            <xdr:cNvPr id="41991" name="Check Box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23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17</xdr:row>
          <xdr:rowOff>139700</xdr:rowOff>
        </xdr:from>
        <xdr:to>
          <xdr:col>11</xdr:col>
          <xdr:colOff>76200</xdr:colOff>
          <xdr:row>19</xdr:row>
          <xdr:rowOff>25400</xdr:rowOff>
        </xdr:to>
        <xdr:sp macro="" textlink="">
          <xdr:nvSpPr>
            <xdr:cNvPr id="41992" name="Check Box 8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23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17</xdr:row>
          <xdr:rowOff>139700</xdr:rowOff>
        </xdr:from>
        <xdr:to>
          <xdr:col>13</xdr:col>
          <xdr:colOff>76200</xdr:colOff>
          <xdr:row>19</xdr:row>
          <xdr:rowOff>25400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23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20</xdr:row>
          <xdr:rowOff>139700</xdr:rowOff>
        </xdr:from>
        <xdr:to>
          <xdr:col>9</xdr:col>
          <xdr:colOff>76200</xdr:colOff>
          <xdr:row>22</xdr:row>
          <xdr:rowOff>25400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23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20</xdr:row>
          <xdr:rowOff>139700</xdr:rowOff>
        </xdr:from>
        <xdr:to>
          <xdr:col>11</xdr:col>
          <xdr:colOff>76200</xdr:colOff>
          <xdr:row>22</xdr:row>
          <xdr:rowOff>25400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23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20</xdr:row>
          <xdr:rowOff>139700</xdr:rowOff>
        </xdr:from>
        <xdr:to>
          <xdr:col>13</xdr:col>
          <xdr:colOff>76200</xdr:colOff>
          <xdr:row>22</xdr:row>
          <xdr:rowOff>25400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23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23</xdr:row>
          <xdr:rowOff>139700</xdr:rowOff>
        </xdr:from>
        <xdr:to>
          <xdr:col>9</xdr:col>
          <xdr:colOff>76200</xdr:colOff>
          <xdr:row>25</xdr:row>
          <xdr:rowOff>25400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23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23</xdr:row>
          <xdr:rowOff>139700</xdr:rowOff>
        </xdr:from>
        <xdr:to>
          <xdr:col>11</xdr:col>
          <xdr:colOff>76200</xdr:colOff>
          <xdr:row>25</xdr:row>
          <xdr:rowOff>25400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23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23</xdr:row>
          <xdr:rowOff>139700</xdr:rowOff>
        </xdr:from>
        <xdr:to>
          <xdr:col>13</xdr:col>
          <xdr:colOff>76200</xdr:colOff>
          <xdr:row>25</xdr:row>
          <xdr:rowOff>25400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23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26</xdr:row>
          <xdr:rowOff>139700</xdr:rowOff>
        </xdr:from>
        <xdr:to>
          <xdr:col>9</xdr:col>
          <xdr:colOff>76200</xdr:colOff>
          <xdr:row>28</xdr:row>
          <xdr:rowOff>25400</xdr:rowOff>
        </xdr:to>
        <xdr:sp macro="" textlink="">
          <xdr:nvSpPr>
            <xdr:cNvPr id="42000" name="Check Box 16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23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26</xdr:row>
          <xdr:rowOff>139700</xdr:rowOff>
        </xdr:from>
        <xdr:to>
          <xdr:col>11</xdr:col>
          <xdr:colOff>76200</xdr:colOff>
          <xdr:row>28</xdr:row>
          <xdr:rowOff>25400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23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26</xdr:row>
          <xdr:rowOff>139700</xdr:rowOff>
        </xdr:from>
        <xdr:to>
          <xdr:col>13</xdr:col>
          <xdr:colOff>76200</xdr:colOff>
          <xdr:row>28</xdr:row>
          <xdr:rowOff>25400</xdr:rowOff>
        </xdr:to>
        <xdr:sp macro="" textlink="">
          <xdr:nvSpPr>
            <xdr:cNvPr id="42002" name="Check Box 18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23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28</xdr:row>
          <xdr:rowOff>139700</xdr:rowOff>
        </xdr:from>
        <xdr:to>
          <xdr:col>9</xdr:col>
          <xdr:colOff>76200</xdr:colOff>
          <xdr:row>30</xdr:row>
          <xdr:rowOff>25400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23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28</xdr:row>
          <xdr:rowOff>139700</xdr:rowOff>
        </xdr:from>
        <xdr:to>
          <xdr:col>11</xdr:col>
          <xdr:colOff>76200</xdr:colOff>
          <xdr:row>30</xdr:row>
          <xdr:rowOff>25400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23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28</xdr:row>
          <xdr:rowOff>139700</xdr:rowOff>
        </xdr:from>
        <xdr:to>
          <xdr:col>13</xdr:col>
          <xdr:colOff>76200</xdr:colOff>
          <xdr:row>30</xdr:row>
          <xdr:rowOff>25400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23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32</xdr:row>
          <xdr:rowOff>127000</xdr:rowOff>
        </xdr:from>
        <xdr:to>
          <xdr:col>9</xdr:col>
          <xdr:colOff>76200</xdr:colOff>
          <xdr:row>34</xdr:row>
          <xdr:rowOff>25400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23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32</xdr:row>
          <xdr:rowOff>127000</xdr:rowOff>
        </xdr:from>
        <xdr:to>
          <xdr:col>11</xdr:col>
          <xdr:colOff>63500</xdr:colOff>
          <xdr:row>34</xdr:row>
          <xdr:rowOff>25400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23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32</xdr:row>
          <xdr:rowOff>139700</xdr:rowOff>
        </xdr:from>
        <xdr:to>
          <xdr:col>13</xdr:col>
          <xdr:colOff>76200</xdr:colOff>
          <xdr:row>34</xdr:row>
          <xdr:rowOff>25400</xdr:rowOff>
        </xdr:to>
        <xdr:sp macro="" textlink="">
          <xdr:nvSpPr>
            <xdr:cNvPr id="42008" name="Check Box 24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23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37</xdr:row>
          <xdr:rowOff>139700</xdr:rowOff>
        </xdr:from>
        <xdr:to>
          <xdr:col>9</xdr:col>
          <xdr:colOff>76200</xdr:colOff>
          <xdr:row>39</xdr:row>
          <xdr:rowOff>25400</xdr:rowOff>
        </xdr:to>
        <xdr:sp macro="" textlink="">
          <xdr:nvSpPr>
            <xdr:cNvPr id="42009" name="Check Box 25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23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37</xdr:row>
          <xdr:rowOff>139700</xdr:rowOff>
        </xdr:from>
        <xdr:to>
          <xdr:col>11</xdr:col>
          <xdr:colOff>76200</xdr:colOff>
          <xdr:row>39</xdr:row>
          <xdr:rowOff>25400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23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37</xdr:row>
          <xdr:rowOff>139700</xdr:rowOff>
        </xdr:from>
        <xdr:to>
          <xdr:col>13</xdr:col>
          <xdr:colOff>63500</xdr:colOff>
          <xdr:row>39</xdr:row>
          <xdr:rowOff>25400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23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47</xdr:row>
          <xdr:rowOff>139700</xdr:rowOff>
        </xdr:from>
        <xdr:to>
          <xdr:col>9</xdr:col>
          <xdr:colOff>76200</xdr:colOff>
          <xdr:row>49</xdr:row>
          <xdr:rowOff>25400</xdr:rowOff>
        </xdr:to>
        <xdr:sp macro="" textlink="">
          <xdr:nvSpPr>
            <xdr:cNvPr id="42012" name="Check Box 28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23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47</xdr:row>
          <xdr:rowOff>139700</xdr:rowOff>
        </xdr:from>
        <xdr:to>
          <xdr:col>11</xdr:col>
          <xdr:colOff>76200</xdr:colOff>
          <xdr:row>49</xdr:row>
          <xdr:rowOff>25400</xdr:rowOff>
        </xdr:to>
        <xdr:sp macro="" textlink="">
          <xdr:nvSpPr>
            <xdr:cNvPr id="42013" name="Check Box 29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23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47</xdr:row>
          <xdr:rowOff>139700</xdr:rowOff>
        </xdr:from>
        <xdr:to>
          <xdr:col>13</xdr:col>
          <xdr:colOff>76200</xdr:colOff>
          <xdr:row>49</xdr:row>
          <xdr:rowOff>25400</xdr:rowOff>
        </xdr:to>
        <xdr:sp macro="" textlink="">
          <xdr:nvSpPr>
            <xdr:cNvPr id="42014" name="Check Box 30" hidden="1">
              <a:extLst>
                <a:ext uri="{63B3BB69-23CF-44E3-9099-C40C66FF867C}">
                  <a14:compatExt spid="_x0000_s42014"/>
                </a:ext>
                <a:ext uri="{FF2B5EF4-FFF2-40B4-BE49-F238E27FC236}">
                  <a16:creationId xmlns:a16="http://schemas.microsoft.com/office/drawing/2014/main" id="{00000000-0008-0000-2300-00001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49</xdr:row>
          <xdr:rowOff>139700</xdr:rowOff>
        </xdr:from>
        <xdr:to>
          <xdr:col>9</xdr:col>
          <xdr:colOff>76200</xdr:colOff>
          <xdr:row>51</xdr:row>
          <xdr:rowOff>25400</xdr:rowOff>
        </xdr:to>
        <xdr:sp macro="" textlink="">
          <xdr:nvSpPr>
            <xdr:cNvPr id="42015" name="Check Box 31" hidden="1">
              <a:extLst>
                <a:ext uri="{63B3BB69-23CF-44E3-9099-C40C66FF867C}">
                  <a14:compatExt spid="_x0000_s42015"/>
                </a:ext>
                <a:ext uri="{FF2B5EF4-FFF2-40B4-BE49-F238E27FC236}">
                  <a16:creationId xmlns:a16="http://schemas.microsoft.com/office/drawing/2014/main" id="{00000000-0008-0000-2300-00001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49</xdr:row>
          <xdr:rowOff>139700</xdr:rowOff>
        </xdr:from>
        <xdr:to>
          <xdr:col>11</xdr:col>
          <xdr:colOff>76200</xdr:colOff>
          <xdr:row>51</xdr:row>
          <xdr:rowOff>25400</xdr:rowOff>
        </xdr:to>
        <xdr:sp macro="" textlink="">
          <xdr:nvSpPr>
            <xdr:cNvPr id="42016" name="Check Box 32" hidden="1">
              <a:extLst>
                <a:ext uri="{63B3BB69-23CF-44E3-9099-C40C66FF867C}">
                  <a14:compatExt spid="_x0000_s42016"/>
                </a:ext>
                <a:ext uri="{FF2B5EF4-FFF2-40B4-BE49-F238E27FC236}">
                  <a16:creationId xmlns:a16="http://schemas.microsoft.com/office/drawing/2014/main" id="{00000000-0008-0000-2300-00002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49</xdr:row>
          <xdr:rowOff>139700</xdr:rowOff>
        </xdr:from>
        <xdr:to>
          <xdr:col>13</xdr:col>
          <xdr:colOff>76200</xdr:colOff>
          <xdr:row>51</xdr:row>
          <xdr:rowOff>25400</xdr:rowOff>
        </xdr:to>
        <xdr:sp macro="" textlink="">
          <xdr:nvSpPr>
            <xdr:cNvPr id="42017" name="Check Box 33" hidden="1">
              <a:extLst>
                <a:ext uri="{63B3BB69-23CF-44E3-9099-C40C66FF867C}">
                  <a14:compatExt spid="_x0000_s42017"/>
                </a:ext>
                <a:ext uri="{FF2B5EF4-FFF2-40B4-BE49-F238E27FC236}">
                  <a16:creationId xmlns:a16="http://schemas.microsoft.com/office/drawing/2014/main" id="{00000000-0008-0000-2300-00002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53</xdr:row>
          <xdr:rowOff>139700</xdr:rowOff>
        </xdr:from>
        <xdr:to>
          <xdr:col>9</xdr:col>
          <xdr:colOff>76200</xdr:colOff>
          <xdr:row>55</xdr:row>
          <xdr:rowOff>25400</xdr:rowOff>
        </xdr:to>
        <xdr:sp macro="" textlink="">
          <xdr:nvSpPr>
            <xdr:cNvPr id="42018" name="Check Box 34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23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53</xdr:row>
          <xdr:rowOff>139700</xdr:rowOff>
        </xdr:from>
        <xdr:to>
          <xdr:col>11</xdr:col>
          <xdr:colOff>76200</xdr:colOff>
          <xdr:row>55</xdr:row>
          <xdr:rowOff>25400</xdr:rowOff>
        </xdr:to>
        <xdr:sp macro="" textlink="">
          <xdr:nvSpPr>
            <xdr:cNvPr id="42019" name="Check Box 35" hidden="1">
              <a:extLst>
                <a:ext uri="{63B3BB69-23CF-44E3-9099-C40C66FF867C}">
                  <a14:compatExt spid="_x0000_s42019"/>
                </a:ext>
                <a:ext uri="{FF2B5EF4-FFF2-40B4-BE49-F238E27FC236}">
                  <a16:creationId xmlns:a16="http://schemas.microsoft.com/office/drawing/2014/main" id="{00000000-0008-0000-2300-00002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53</xdr:row>
          <xdr:rowOff>139700</xdr:rowOff>
        </xdr:from>
        <xdr:to>
          <xdr:col>13</xdr:col>
          <xdr:colOff>76200</xdr:colOff>
          <xdr:row>55</xdr:row>
          <xdr:rowOff>25400</xdr:rowOff>
        </xdr:to>
        <xdr:sp macro="" textlink="">
          <xdr:nvSpPr>
            <xdr:cNvPr id="42020" name="Check Box 36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23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64</xdr:row>
          <xdr:rowOff>139700</xdr:rowOff>
        </xdr:from>
        <xdr:to>
          <xdr:col>9</xdr:col>
          <xdr:colOff>76200</xdr:colOff>
          <xdr:row>66</xdr:row>
          <xdr:rowOff>25400</xdr:rowOff>
        </xdr:to>
        <xdr:sp macro="" textlink="">
          <xdr:nvSpPr>
            <xdr:cNvPr id="42021" name="Check Box 37" hidden="1">
              <a:extLst>
                <a:ext uri="{63B3BB69-23CF-44E3-9099-C40C66FF867C}">
                  <a14:compatExt spid="_x0000_s42021"/>
                </a:ext>
                <a:ext uri="{FF2B5EF4-FFF2-40B4-BE49-F238E27FC236}">
                  <a16:creationId xmlns:a16="http://schemas.microsoft.com/office/drawing/2014/main" id="{00000000-0008-0000-2300-00002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64</xdr:row>
          <xdr:rowOff>139700</xdr:rowOff>
        </xdr:from>
        <xdr:to>
          <xdr:col>11</xdr:col>
          <xdr:colOff>76200</xdr:colOff>
          <xdr:row>66</xdr:row>
          <xdr:rowOff>25400</xdr:rowOff>
        </xdr:to>
        <xdr:sp macro="" textlink="">
          <xdr:nvSpPr>
            <xdr:cNvPr id="42022" name="Check Box 38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23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64</xdr:row>
          <xdr:rowOff>139700</xdr:rowOff>
        </xdr:from>
        <xdr:to>
          <xdr:col>13</xdr:col>
          <xdr:colOff>76200</xdr:colOff>
          <xdr:row>66</xdr:row>
          <xdr:rowOff>25400</xdr:rowOff>
        </xdr:to>
        <xdr:sp macro="" textlink="">
          <xdr:nvSpPr>
            <xdr:cNvPr id="42023" name="Check Box 39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23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66</xdr:row>
          <xdr:rowOff>139700</xdr:rowOff>
        </xdr:from>
        <xdr:to>
          <xdr:col>9</xdr:col>
          <xdr:colOff>76200</xdr:colOff>
          <xdr:row>68</xdr:row>
          <xdr:rowOff>25400</xdr:rowOff>
        </xdr:to>
        <xdr:sp macro="" textlink="">
          <xdr:nvSpPr>
            <xdr:cNvPr id="42024" name="Check Box 40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23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66</xdr:row>
          <xdr:rowOff>139700</xdr:rowOff>
        </xdr:from>
        <xdr:to>
          <xdr:col>11</xdr:col>
          <xdr:colOff>76200</xdr:colOff>
          <xdr:row>68</xdr:row>
          <xdr:rowOff>25400</xdr:rowOff>
        </xdr:to>
        <xdr:sp macro="" textlink="">
          <xdr:nvSpPr>
            <xdr:cNvPr id="42025" name="Check Box 41" hidden="1">
              <a:extLst>
                <a:ext uri="{63B3BB69-23CF-44E3-9099-C40C66FF867C}">
                  <a14:compatExt spid="_x0000_s42025"/>
                </a:ext>
                <a:ext uri="{FF2B5EF4-FFF2-40B4-BE49-F238E27FC236}">
                  <a16:creationId xmlns:a16="http://schemas.microsoft.com/office/drawing/2014/main" id="{00000000-0008-0000-2300-00002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66</xdr:row>
          <xdr:rowOff>139700</xdr:rowOff>
        </xdr:from>
        <xdr:to>
          <xdr:col>13</xdr:col>
          <xdr:colOff>76200</xdr:colOff>
          <xdr:row>68</xdr:row>
          <xdr:rowOff>25400</xdr:rowOff>
        </xdr:to>
        <xdr:sp macro="" textlink="">
          <xdr:nvSpPr>
            <xdr:cNvPr id="42026" name="Check Box 42" hidden="1">
              <a:extLst>
                <a:ext uri="{63B3BB69-23CF-44E3-9099-C40C66FF867C}">
                  <a14:compatExt spid="_x0000_s42026"/>
                </a:ext>
                <a:ext uri="{FF2B5EF4-FFF2-40B4-BE49-F238E27FC236}">
                  <a16:creationId xmlns:a16="http://schemas.microsoft.com/office/drawing/2014/main" id="{00000000-0008-0000-2300-00002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68</xdr:row>
          <xdr:rowOff>12700</xdr:rowOff>
        </xdr:from>
        <xdr:to>
          <xdr:col>9</xdr:col>
          <xdr:colOff>76200</xdr:colOff>
          <xdr:row>70</xdr:row>
          <xdr:rowOff>139700</xdr:rowOff>
        </xdr:to>
        <xdr:sp macro="" textlink="">
          <xdr:nvSpPr>
            <xdr:cNvPr id="42027" name="Check Box 43" hidden="1">
              <a:extLst>
                <a:ext uri="{63B3BB69-23CF-44E3-9099-C40C66FF867C}">
                  <a14:compatExt spid="_x0000_s42027"/>
                </a:ext>
                <a:ext uri="{FF2B5EF4-FFF2-40B4-BE49-F238E27FC236}">
                  <a16:creationId xmlns:a16="http://schemas.microsoft.com/office/drawing/2014/main" id="{00000000-0008-0000-2300-00002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68</xdr:row>
          <xdr:rowOff>63500</xdr:rowOff>
        </xdr:from>
        <xdr:to>
          <xdr:col>11</xdr:col>
          <xdr:colOff>76200</xdr:colOff>
          <xdr:row>70</xdr:row>
          <xdr:rowOff>88900</xdr:rowOff>
        </xdr:to>
        <xdr:sp macro="" textlink="">
          <xdr:nvSpPr>
            <xdr:cNvPr id="42028" name="Check Box 44" hidden="1">
              <a:extLst>
                <a:ext uri="{63B3BB69-23CF-44E3-9099-C40C66FF867C}">
                  <a14:compatExt spid="_x0000_s42028"/>
                </a:ext>
                <a:ext uri="{FF2B5EF4-FFF2-40B4-BE49-F238E27FC236}">
                  <a16:creationId xmlns:a16="http://schemas.microsoft.com/office/drawing/2014/main" id="{00000000-0008-0000-2300-00002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68</xdr:row>
          <xdr:rowOff>63500</xdr:rowOff>
        </xdr:from>
        <xdr:to>
          <xdr:col>13</xdr:col>
          <xdr:colOff>76200</xdr:colOff>
          <xdr:row>70</xdr:row>
          <xdr:rowOff>101600</xdr:rowOff>
        </xdr:to>
        <xdr:sp macro="" textlink="">
          <xdr:nvSpPr>
            <xdr:cNvPr id="42029" name="Check Box 45" hidden="1">
              <a:extLst>
                <a:ext uri="{63B3BB69-23CF-44E3-9099-C40C66FF867C}">
                  <a14:compatExt spid="_x0000_s42029"/>
                </a:ext>
                <a:ext uri="{FF2B5EF4-FFF2-40B4-BE49-F238E27FC236}">
                  <a16:creationId xmlns:a16="http://schemas.microsoft.com/office/drawing/2014/main" id="{00000000-0008-0000-2300-00002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71</xdr:row>
          <xdr:rowOff>139700</xdr:rowOff>
        </xdr:from>
        <xdr:to>
          <xdr:col>9</xdr:col>
          <xdr:colOff>76200</xdr:colOff>
          <xdr:row>73</xdr:row>
          <xdr:rowOff>25400</xdr:rowOff>
        </xdr:to>
        <xdr:sp macro="" textlink="">
          <xdr:nvSpPr>
            <xdr:cNvPr id="42030" name="Check Box 46" hidden="1">
              <a:extLst>
                <a:ext uri="{63B3BB69-23CF-44E3-9099-C40C66FF867C}">
                  <a14:compatExt spid="_x0000_s42030"/>
                </a:ext>
                <a:ext uri="{FF2B5EF4-FFF2-40B4-BE49-F238E27FC236}">
                  <a16:creationId xmlns:a16="http://schemas.microsoft.com/office/drawing/2014/main" id="{00000000-0008-0000-2300-00002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71</xdr:row>
          <xdr:rowOff>139700</xdr:rowOff>
        </xdr:from>
        <xdr:to>
          <xdr:col>11</xdr:col>
          <xdr:colOff>76200</xdr:colOff>
          <xdr:row>73</xdr:row>
          <xdr:rowOff>25400</xdr:rowOff>
        </xdr:to>
        <xdr:sp macro="" textlink="">
          <xdr:nvSpPr>
            <xdr:cNvPr id="42031" name="Check Box 47" hidden="1">
              <a:extLst>
                <a:ext uri="{63B3BB69-23CF-44E3-9099-C40C66FF867C}">
                  <a14:compatExt spid="_x0000_s42031"/>
                </a:ext>
                <a:ext uri="{FF2B5EF4-FFF2-40B4-BE49-F238E27FC236}">
                  <a16:creationId xmlns:a16="http://schemas.microsoft.com/office/drawing/2014/main" id="{00000000-0008-0000-2300-00002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71</xdr:row>
          <xdr:rowOff>139700</xdr:rowOff>
        </xdr:from>
        <xdr:to>
          <xdr:col>13</xdr:col>
          <xdr:colOff>76200</xdr:colOff>
          <xdr:row>73</xdr:row>
          <xdr:rowOff>25400</xdr:rowOff>
        </xdr:to>
        <xdr:sp macro="" textlink="">
          <xdr:nvSpPr>
            <xdr:cNvPr id="42032" name="Check Box 48" hidden="1">
              <a:extLst>
                <a:ext uri="{63B3BB69-23CF-44E3-9099-C40C66FF867C}">
                  <a14:compatExt spid="_x0000_s42032"/>
                </a:ext>
                <a:ext uri="{FF2B5EF4-FFF2-40B4-BE49-F238E27FC236}">
                  <a16:creationId xmlns:a16="http://schemas.microsoft.com/office/drawing/2014/main" id="{00000000-0008-0000-2300-00003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73</xdr:row>
          <xdr:rowOff>139700</xdr:rowOff>
        </xdr:from>
        <xdr:to>
          <xdr:col>9</xdr:col>
          <xdr:colOff>76200</xdr:colOff>
          <xdr:row>75</xdr:row>
          <xdr:rowOff>25400</xdr:rowOff>
        </xdr:to>
        <xdr:sp macro="" textlink="">
          <xdr:nvSpPr>
            <xdr:cNvPr id="42033" name="Check Box 49" hidden="1">
              <a:extLst>
                <a:ext uri="{63B3BB69-23CF-44E3-9099-C40C66FF867C}">
                  <a14:compatExt spid="_x0000_s42033"/>
                </a:ext>
                <a:ext uri="{FF2B5EF4-FFF2-40B4-BE49-F238E27FC236}">
                  <a16:creationId xmlns:a16="http://schemas.microsoft.com/office/drawing/2014/main" id="{00000000-0008-0000-2300-00003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73</xdr:row>
          <xdr:rowOff>139700</xdr:rowOff>
        </xdr:from>
        <xdr:to>
          <xdr:col>11</xdr:col>
          <xdr:colOff>76200</xdr:colOff>
          <xdr:row>75</xdr:row>
          <xdr:rowOff>25400</xdr:rowOff>
        </xdr:to>
        <xdr:sp macro="" textlink="">
          <xdr:nvSpPr>
            <xdr:cNvPr id="42034" name="Check Box 50" hidden="1">
              <a:extLst>
                <a:ext uri="{63B3BB69-23CF-44E3-9099-C40C66FF867C}">
                  <a14:compatExt spid="_x0000_s42034"/>
                </a:ext>
                <a:ext uri="{FF2B5EF4-FFF2-40B4-BE49-F238E27FC236}">
                  <a16:creationId xmlns:a16="http://schemas.microsoft.com/office/drawing/2014/main" id="{00000000-0008-0000-2300-00003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73</xdr:row>
          <xdr:rowOff>139700</xdr:rowOff>
        </xdr:from>
        <xdr:to>
          <xdr:col>13</xdr:col>
          <xdr:colOff>76200</xdr:colOff>
          <xdr:row>75</xdr:row>
          <xdr:rowOff>25400</xdr:rowOff>
        </xdr:to>
        <xdr:sp macro="" textlink="">
          <xdr:nvSpPr>
            <xdr:cNvPr id="42035" name="Check Box 51" hidden="1">
              <a:extLst>
                <a:ext uri="{63B3BB69-23CF-44E3-9099-C40C66FF867C}">
                  <a14:compatExt spid="_x0000_s42035"/>
                </a:ext>
                <a:ext uri="{FF2B5EF4-FFF2-40B4-BE49-F238E27FC236}">
                  <a16:creationId xmlns:a16="http://schemas.microsoft.com/office/drawing/2014/main" id="{00000000-0008-0000-2300-00003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75</xdr:row>
          <xdr:rowOff>139700</xdr:rowOff>
        </xdr:from>
        <xdr:to>
          <xdr:col>9</xdr:col>
          <xdr:colOff>76200</xdr:colOff>
          <xdr:row>77</xdr:row>
          <xdr:rowOff>25400</xdr:rowOff>
        </xdr:to>
        <xdr:sp macro="" textlink="">
          <xdr:nvSpPr>
            <xdr:cNvPr id="42036" name="Check Box 52" hidden="1">
              <a:extLst>
                <a:ext uri="{63B3BB69-23CF-44E3-9099-C40C66FF867C}">
                  <a14:compatExt spid="_x0000_s42036"/>
                </a:ext>
                <a:ext uri="{FF2B5EF4-FFF2-40B4-BE49-F238E27FC236}">
                  <a16:creationId xmlns:a16="http://schemas.microsoft.com/office/drawing/2014/main" id="{00000000-0008-0000-2300-00003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75</xdr:row>
          <xdr:rowOff>139700</xdr:rowOff>
        </xdr:from>
        <xdr:to>
          <xdr:col>11</xdr:col>
          <xdr:colOff>76200</xdr:colOff>
          <xdr:row>77</xdr:row>
          <xdr:rowOff>25400</xdr:rowOff>
        </xdr:to>
        <xdr:sp macro="" textlink="">
          <xdr:nvSpPr>
            <xdr:cNvPr id="42037" name="Check Box 53" hidden="1">
              <a:extLst>
                <a:ext uri="{63B3BB69-23CF-44E3-9099-C40C66FF867C}">
                  <a14:compatExt spid="_x0000_s42037"/>
                </a:ext>
                <a:ext uri="{FF2B5EF4-FFF2-40B4-BE49-F238E27FC236}">
                  <a16:creationId xmlns:a16="http://schemas.microsoft.com/office/drawing/2014/main" id="{00000000-0008-0000-2300-00003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75</xdr:row>
          <xdr:rowOff>139700</xdr:rowOff>
        </xdr:from>
        <xdr:to>
          <xdr:col>13</xdr:col>
          <xdr:colOff>76200</xdr:colOff>
          <xdr:row>77</xdr:row>
          <xdr:rowOff>25400</xdr:rowOff>
        </xdr:to>
        <xdr:sp macro="" textlink="">
          <xdr:nvSpPr>
            <xdr:cNvPr id="42038" name="Check Box 54" hidden="1">
              <a:extLst>
                <a:ext uri="{63B3BB69-23CF-44E3-9099-C40C66FF867C}">
                  <a14:compatExt spid="_x0000_s42038"/>
                </a:ext>
                <a:ext uri="{FF2B5EF4-FFF2-40B4-BE49-F238E27FC236}">
                  <a16:creationId xmlns:a16="http://schemas.microsoft.com/office/drawing/2014/main" id="{00000000-0008-0000-2300-00003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79</xdr:row>
          <xdr:rowOff>139700</xdr:rowOff>
        </xdr:from>
        <xdr:to>
          <xdr:col>9</xdr:col>
          <xdr:colOff>88900</xdr:colOff>
          <xdr:row>81</xdr:row>
          <xdr:rowOff>25400</xdr:rowOff>
        </xdr:to>
        <xdr:sp macro="" textlink="">
          <xdr:nvSpPr>
            <xdr:cNvPr id="42039" name="Check Box 55" hidden="1">
              <a:extLst>
                <a:ext uri="{63B3BB69-23CF-44E3-9099-C40C66FF867C}">
                  <a14:compatExt spid="_x0000_s42039"/>
                </a:ext>
                <a:ext uri="{FF2B5EF4-FFF2-40B4-BE49-F238E27FC236}">
                  <a16:creationId xmlns:a16="http://schemas.microsoft.com/office/drawing/2014/main" id="{00000000-0008-0000-2300-00003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79</xdr:row>
          <xdr:rowOff>139700</xdr:rowOff>
        </xdr:from>
        <xdr:to>
          <xdr:col>11</xdr:col>
          <xdr:colOff>88900</xdr:colOff>
          <xdr:row>81</xdr:row>
          <xdr:rowOff>25400</xdr:rowOff>
        </xdr:to>
        <xdr:sp macro="" textlink="">
          <xdr:nvSpPr>
            <xdr:cNvPr id="42040" name="Check Box 56" hidden="1">
              <a:extLst>
                <a:ext uri="{63B3BB69-23CF-44E3-9099-C40C66FF867C}">
                  <a14:compatExt spid="_x0000_s42040"/>
                </a:ext>
                <a:ext uri="{FF2B5EF4-FFF2-40B4-BE49-F238E27FC236}">
                  <a16:creationId xmlns:a16="http://schemas.microsoft.com/office/drawing/2014/main" id="{00000000-0008-0000-2300-00003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79</xdr:row>
          <xdr:rowOff>127000</xdr:rowOff>
        </xdr:from>
        <xdr:to>
          <xdr:col>13</xdr:col>
          <xdr:colOff>76200</xdr:colOff>
          <xdr:row>81</xdr:row>
          <xdr:rowOff>25400</xdr:rowOff>
        </xdr:to>
        <xdr:sp macro="" textlink="">
          <xdr:nvSpPr>
            <xdr:cNvPr id="42041" name="Check Box 57" hidden="1">
              <a:extLst>
                <a:ext uri="{63B3BB69-23CF-44E3-9099-C40C66FF867C}">
                  <a14:compatExt spid="_x0000_s42041"/>
                </a:ext>
                <a:ext uri="{FF2B5EF4-FFF2-40B4-BE49-F238E27FC236}">
                  <a16:creationId xmlns:a16="http://schemas.microsoft.com/office/drawing/2014/main" id="{00000000-0008-0000-2300-00003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81</xdr:row>
          <xdr:rowOff>139700</xdr:rowOff>
        </xdr:from>
        <xdr:to>
          <xdr:col>9</xdr:col>
          <xdr:colOff>76200</xdr:colOff>
          <xdr:row>83</xdr:row>
          <xdr:rowOff>25400</xdr:rowOff>
        </xdr:to>
        <xdr:sp macro="" textlink="">
          <xdr:nvSpPr>
            <xdr:cNvPr id="42042" name="Check Box 58" hidden="1">
              <a:extLst>
                <a:ext uri="{63B3BB69-23CF-44E3-9099-C40C66FF867C}">
                  <a14:compatExt spid="_x0000_s42042"/>
                </a:ext>
                <a:ext uri="{FF2B5EF4-FFF2-40B4-BE49-F238E27FC236}">
                  <a16:creationId xmlns:a16="http://schemas.microsoft.com/office/drawing/2014/main" id="{00000000-0008-0000-2300-00003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81</xdr:row>
          <xdr:rowOff>139700</xdr:rowOff>
        </xdr:from>
        <xdr:to>
          <xdr:col>11</xdr:col>
          <xdr:colOff>76200</xdr:colOff>
          <xdr:row>83</xdr:row>
          <xdr:rowOff>25400</xdr:rowOff>
        </xdr:to>
        <xdr:sp macro="" textlink="">
          <xdr:nvSpPr>
            <xdr:cNvPr id="42043" name="Check Box 59" hidden="1">
              <a:extLst>
                <a:ext uri="{63B3BB69-23CF-44E3-9099-C40C66FF867C}">
                  <a14:compatExt spid="_x0000_s42043"/>
                </a:ext>
                <a:ext uri="{FF2B5EF4-FFF2-40B4-BE49-F238E27FC236}">
                  <a16:creationId xmlns:a16="http://schemas.microsoft.com/office/drawing/2014/main" id="{00000000-0008-0000-2300-00003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81</xdr:row>
          <xdr:rowOff>139700</xdr:rowOff>
        </xdr:from>
        <xdr:to>
          <xdr:col>13</xdr:col>
          <xdr:colOff>76200</xdr:colOff>
          <xdr:row>83</xdr:row>
          <xdr:rowOff>25400</xdr:rowOff>
        </xdr:to>
        <xdr:sp macro="" textlink="">
          <xdr:nvSpPr>
            <xdr:cNvPr id="42044" name="Check Box 60" hidden="1">
              <a:extLst>
                <a:ext uri="{63B3BB69-23CF-44E3-9099-C40C66FF867C}">
                  <a14:compatExt spid="_x0000_s42044"/>
                </a:ext>
                <a:ext uri="{FF2B5EF4-FFF2-40B4-BE49-F238E27FC236}">
                  <a16:creationId xmlns:a16="http://schemas.microsoft.com/office/drawing/2014/main" id="{00000000-0008-0000-2300-00003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83</xdr:row>
          <xdr:rowOff>139700</xdr:rowOff>
        </xdr:from>
        <xdr:to>
          <xdr:col>9</xdr:col>
          <xdr:colOff>76200</xdr:colOff>
          <xdr:row>85</xdr:row>
          <xdr:rowOff>25400</xdr:rowOff>
        </xdr:to>
        <xdr:sp macro="" textlink="">
          <xdr:nvSpPr>
            <xdr:cNvPr id="42045" name="Check Box 61" hidden="1">
              <a:extLst>
                <a:ext uri="{63B3BB69-23CF-44E3-9099-C40C66FF867C}">
                  <a14:compatExt spid="_x0000_s42045"/>
                </a:ext>
                <a:ext uri="{FF2B5EF4-FFF2-40B4-BE49-F238E27FC236}">
                  <a16:creationId xmlns:a16="http://schemas.microsoft.com/office/drawing/2014/main" id="{00000000-0008-0000-2300-00003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83</xdr:row>
          <xdr:rowOff>139700</xdr:rowOff>
        </xdr:from>
        <xdr:to>
          <xdr:col>11</xdr:col>
          <xdr:colOff>76200</xdr:colOff>
          <xdr:row>85</xdr:row>
          <xdr:rowOff>25400</xdr:rowOff>
        </xdr:to>
        <xdr:sp macro="" textlink="">
          <xdr:nvSpPr>
            <xdr:cNvPr id="42046" name="Check Box 62" hidden="1">
              <a:extLst>
                <a:ext uri="{63B3BB69-23CF-44E3-9099-C40C66FF867C}">
                  <a14:compatExt spid="_x0000_s42046"/>
                </a:ext>
                <a:ext uri="{FF2B5EF4-FFF2-40B4-BE49-F238E27FC236}">
                  <a16:creationId xmlns:a16="http://schemas.microsoft.com/office/drawing/2014/main" id="{00000000-0008-0000-2300-00003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83</xdr:row>
          <xdr:rowOff>139700</xdr:rowOff>
        </xdr:from>
        <xdr:to>
          <xdr:col>13</xdr:col>
          <xdr:colOff>76200</xdr:colOff>
          <xdr:row>85</xdr:row>
          <xdr:rowOff>25400</xdr:rowOff>
        </xdr:to>
        <xdr:sp macro="" textlink="">
          <xdr:nvSpPr>
            <xdr:cNvPr id="42047" name="Check Box 63" hidden="1">
              <a:extLst>
                <a:ext uri="{63B3BB69-23CF-44E3-9099-C40C66FF867C}">
                  <a14:compatExt spid="_x0000_s42047"/>
                </a:ext>
                <a:ext uri="{FF2B5EF4-FFF2-40B4-BE49-F238E27FC236}">
                  <a16:creationId xmlns:a16="http://schemas.microsoft.com/office/drawing/2014/main" id="{00000000-0008-0000-2300-00003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86</xdr:row>
          <xdr:rowOff>139700</xdr:rowOff>
        </xdr:from>
        <xdr:to>
          <xdr:col>9</xdr:col>
          <xdr:colOff>76200</xdr:colOff>
          <xdr:row>88</xdr:row>
          <xdr:rowOff>25400</xdr:rowOff>
        </xdr:to>
        <xdr:sp macro="" textlink="">
          <xdr:nvSpPr>
            <xdr:cNvPr id="42048" name="Check Box 64" hidden="1">
              <a:extLst>
                <a:ext uri="{63B3BB69-23CF-44E3-9099-C40C66FF867C}">
                  <a14:compatExt spid="_x0000_s42048"/>
                </a:ext>
                <a:ext uri="{FF2B5EF4-FFF2-40B4-BE49-F238E27FC236}">
                  <a16:creationId xmlns:a16="http://schemas.microsoft.com/office/drawing/2014/main" id="{00000000-0008-0000-2300-00004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86</xdr:row>
          <xdr:rowOff>139700</xdr:rowOff>
        </xdr:from>
        <xdr:to>
          <xdr:col>11</xdr:col>
          <xdr:colOff>76200</xdr:colOff>
          <xdr:row>88</xdr:row>
          <xdr:rowOff>25400</xdr:rowOff>
        </xdr:to>
        <xdr:sp macro="" textlink="">
          <xdr:nvSpPr>
            <xdr:cNvPr id="42049" name="Check Box 65" hidden="1">
              <a:extLst>
                <a:ext uri="{63B3BB69-23CF-44E3-9099-C40C66FF867C}">
                  <a14:compatExt spid="_x0000_s42049"/>
                </a:ext>
                <a:ext uri="{FF2B5EF4-FFF2-40B4-BE49-F238E27FC236}">
                  <a16:creationId xmlns:a16="http://schemas.microsoft.com/office/drawing/2014/main" id="{00000000-0008-0000-2300-00004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86</xdr:row>
          <xdr:rowOff>139700</xdr:rowOff>
        </xdr:from>
        <xdr:to>
          <xdr:col>13</xdr:col>
          <xdr:colOff>76200</xdr:colOff>
          <xdr:row>88</xdr:row>
          <xdr:rowOff>25400</xdr:rowOff>
        </xdr:to>
        <xdr:sp macro="" textlink="">
          <xdr:nvSpPr>
            <xdr:cNvPr id="42050" name="Check Box 66" hidden="1">
              <a:extLst>
                <a:ext uri="{63B3BB69-23CF-44E3-9099-C40C66FF867C}">
                  <a14:compatExt spid="_x0000_s42050"/>
                </a:ext>
                <a:ext uri="{FF2B5EF4-FFF2-40B4-BE49-F238E27FC236}">
                  <a16:creationId xmlns:a16="http://schemas.microsoft.com/office/drawing/2014/main" id="{00000000-0008-0000-2300-00004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88</xdr:row>
          <xdr:rowOff>139700</xdr:rowOff>
        </xdr:from>
        <xdr:to>
          <xdr:col>9</xdr:col>
          <xdr:colOff>76200</xdr:colOff>
          <xdr:row>90</xdr:row>
          <xdr:rowOff>25400</xdr:rowOff>
        </xdr:to>
        <xdr:sp macro="" textlink="">
          <xdr:nvSpPr>
            <xdr:cNvPr id="42051" name="Check Box 67" hidden="1">
              <a:extLst>
                <a:ext uri="{63B3BB69-23CF-44E3-9099-C40C66FF867C}">
                  <a14:compatExt spid="_x0000_s42051"/>
                </a:ext>
                <a:ext uri="{FF2B5EF4-FFF2-40B4-BE49-F238E27FC236}">
                  <a16:creationId xmlns:a16="http://schemas.microsoft.com/office/drawing/2014/main" id="{00000000-0008-0000-2300-00004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88</xdr:row>
          <xdr:rowOff>139700</xdr:rowOff>
        </xdr:from>
        <xdr:to>
          <xdr:col>11</xdr:col>
          <xdr:colOff>76200</xdr:colOff>
          <xdr:row>90</xdr:row>
          <xdr:rowOff>25400</xdr:rowOff>
        </xdr:to>
        <xdr:sp macro="" textlink="">
          <xdr:nvSpPr>
            <xdr:cNvPr id="42052" name="Check Box 68" hidden="1">
              <a:extLst>
                <a:ext uri="{63B3BB69-23CF-44E3-9099-C40C66FF867C}">
                  <a14:compatExt spid="_x0000_s42052"/>
                </a:ext>
                <a:ext uri="{FF2B5EF4-FFF2-40B4-BE49-F238E27FC236}">
                  <a16:creationId xmlns:a16="http://schemas.microsoft.com/office/drawing/2014/main" id="{00000000-0008-0000-2300-00004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88</xdr:row>
          <xdr:rowOff>139700</xdr:rowOff>
        </xdr:from>
        <xdr:to>
          <xdr:col>13</xdr:col>
          <xdr:colOff>76200</xdr:colOff>
          <xdr:row>90</xdr:row>
          <xdr:rowOff>25400</xdr:rowOff>
        </xdr:to>
        <xdr:sp macro="" textlink="">
          <xdr:nvSpPr>
            <xdr:cNvPr id="42053" name="Check Box 69" hidden="1">
              <a:extLst>
                <a:ext uri="{63B3BB69-23CF-44E3-9099-C40C66FF867C}">
                  <a14:compatExt spid="_x0000_s42053"/>
                </a:ext>
                <a:ext uri="{FF2B5EF4-FFF2-40B4-BE49-F238E27FC236}">
                  <a16:creationId xmlns:a16="http://schemas.microsoft.com/office/drawing/2014/main" id="{00000000-0008-0000-2300-00004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90</xdr:row>
          <xdr:rowOff>139700</xdr:rowOff>
        </xdr:from>
        <xdr:to>
          <xdr:col>9</xdr:col>
          <xdr:colOff>76200</xdr:colOff>
          <xdr:row>92</xdr:row>
          <xdr:rowOff>25400</xdr:rowOff>
        </xdr:to>
        <xdr:sp macro="" textlink="">
          <xdr:nvSpPr>
            <xdr:cNvPr id="42054" name="Check Box 70" hidden="1">
              <a:extLst>
                <a:ext uri="{63B3BB69-23CF-44E3-9099-C40C66FF867C}">
                  <a14:compatExt spid="_x0000_s42054"/>
                </a:ext>
                <a:ext uri="{FF2B5EF4-FFF2-40B4-BE49-F238E27FC236}">
                  <a16:creationId xmlns:a16="http://schemas.microsoft.com/office/drawing/2014/main" id="{00000000-0008-0000-2300-00004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90</xdr:row>
          <xdr:rowOff>139700</xdr:rowOff>
        </xdr:from>
        <xdr:to>
          <xdr:col>11</xdr:col>
          <xdr:colOff>76200</xdr:colOff>
          <xdr:row>92</xdr:row>
          <xdr:rowOff>25400</xdr:rowOff>
        </xdr:to>
        <xdr:sp macro="" textlink="">
          <xdr:nvSpPr>
            <xdr:cNvPr id="42055" name="Check Box 71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00000000-0008-0000-2300-00004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90</xdr:row>
          <xdr:rowOff>139700</xdr:rowOff>
        </xdr:from>
        <xdr:to>
          <xdr:col>13</xdr:col>
          <xdr:colOff>76200</xdr:colOff>
          <xdr:row>92</xdr:row>
          <xdr:rowOff>25400</xdr:rowOff>
        </xdr:to>
        <xdr:sp macro="" textlink="">
          <xdr:nvSpPr>
            <xdr:cNvPr id="42056" name="Check Box 72" hidden="1">
              <a:extLst>
                <a:ext uri="{63B3BB69-23CF-44E3-9099-C40C66FF867C}">
                  <a14:compatExt spid="_x0000_s42056"/>
                </a:ext>
                <a:ext uri="{FF2B5EF4-FFF2-40B4-BE49-F238E27FC236}">
                  <a16:creationId xmlns:a16="http://schemas.microsoft.com/office/drawing/2014/main" id="{00000000-0008-0000-2300-00004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92</xdr:row>
          <xdr:rowOff>139700</xdr:rowOff>
        </xdr:from>
        <xdr:to>
          <xdr:col>9</xdr:col>
          <xdr:colOff>76200</xdr:colOff>
          <xdr:row>94</xdr:row>
          <xdr:rowOff>25400</xdr:rowOff>
        </xdr:to>
        <xdr:sp macro="" textlink="">
          <xdr:nvSpPr>
            <xdr:cNvPr id="42057" name="Check Box 73" hidden="1">
              <a:extLst>
                <a:ext uri="{63B3BB69-23CF-44E3-9099-C40C66FF867C}">
                  <a14:compatExt spid="_x0000_s42057"/>
                </a:ext>
                <a:ext uri="{FF2B5EF4-FFF2-40B4-BE49-F238E27FC236}">
                  <a16:creationId xmlns:a16="http://schemas.microsoft.com/office/drawing/2014/main" id="{00000000-0008-0000-2300-00004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92</xdr:row>
          <xdr:rowOff>139700</xdr:rowOff>
        </xdr:from>
        <xdr:to>
          <xdr:col>11</xdr:col>
          <xdr:colOff>76200</xdr:colOff>
          <xdr:row>94</xdr:row>
          <xdr:rowOff>25400</xdr:rowOff>
        </xdr:to>
        <xdr:sp macro="" textlink="">
          <xdr:nvSpPr>
            <xdr:cNvPr id="42058" name="Check Box 74" hidden="1">
              <a:extLst>
                <a:ext uri="{63B3BB69-23CF-44E3-9099-C40C66FF867C}">
                  <a14:compatExt spid="_x0000_s42058"/>
                </a:ext>
                <a:ext uri="{FF2B5EF4-FFF2-40B4-BE49-F238E27FC236}">
                  <a16:creationId xmlns:a16="http://schemas.microsoft.com/office/drawing/2014/main" id="{00000000-0008-0000-2300-00004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92</xdr:row>
          <xdr:rowOff>139700</xdr:rowOff>
        </xdr:from>
        <xdr:to>
          <xdr:col>13</xdr:col>
          <xdr:colOff>76200</xdr:colOff>
          <xdr:row>94</xdr:row>
          <xdr:rowOff>25400</xdr:rowOff>
        </xdr:to>
        <xdr:sp macro="" textlink="">
          <xdr:nvSpPr>
            <xdr:cNvPr id="42059" name="Check Box 75" hidden="1">
              <a:extLst>
                <a:ext uri="{63B3BB69-23CF-44E3-9099-C40C66FF867C}">
                  <a14:compatExt spid="_x0000_s42059"/>
                </a:ext>
                <a:ext uri="{FF2B5EF4-FFF2-40B4-BE49-F238E27FC236}">
                  <a16:creationId xmlns:a16="http://schemas.microsoft.com/office/drawing/2014/main" id="{00000000-0008-0000-2300-00004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94</xdr:row>
          <xdr:rowOff>139700</xdr:rowOff>
        </xdr:from>
        <xdr:to>
          <xdr:col>9</xdr:col>
          <xdr:colOff>76200</xdr:colOff>
          <xdr:row>96</xdr:row>
          <xdr:rowOff>25400</xdr:rowOff>
        </xdr:to>
        <xdr:sp macro="" textlink="">
          <xdr:nvSpPr>
            <xdr:cNvPr id="42060" name="Check Box 76" hidden="1">
              <a:extLst>
                <a:ext uri="{63B3BB69-23CF-44E3-9099-C40C66FF867C}">
                  <a14:compatExt spid="_x0000_s42060"/>
                </a:ext>
                <a:ext uri="{FF2B5EF4-FFF2-40B4-BE49-F238E27FC236}">
                  <a16:creationId xmlns:a16="http://schemas.microsoft.com/office/drawing/2014/main" id="{00000000-0008-0000-2300-00004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94</xdr:row>
          <xdr:rowOff>139700</xdr:rowOff>
        </xdr:from>
        <xdr:to>
          <xdr:col>11</xdr:col>
          <xdr:colOff>76200</xdr:colOff>
          <xdr:row>96</xdr:row>
          <xdr:rowOff>25400</xdr:rowOff>
        </xdr:to>
        <xdr:sp macro="" textlink="">
          <xdr:nvSpPr>
            <xdr:cNvPr id="42061" name="Check Box 77" hidden="1">
              <a:extLst>
                <a:ext uri="{63B3BB69-23CF-44E3-9099-C40C66FF867C}">
                  <a14:compatExt spid="_x0000_s42061"/>
                </a:ext>
                <a:ext uri="{FF2B5EF4-FFF2-40B4-BE49-F238E27FC236}">
                  <a16:creationId xmlns:a16="http://schemas.microsoft.com/office/drawing/2014/main" id="{00000000-0008-0000-2300-00004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94</xdr:row>
          <xdr:rowOff>139700</xdr:rowOff>
        </xdr:from>
        <xdr:to>
          <xdr:col>13</xdr:col>
          <xdr:colOff>76200</xdr:colOff>
          <xdr:row>96</xdr:row>
          <xdr:rowOff>25400</xdr:rowOff>
        </xdr:to>
        <xdr:sp macro="" textlink="">
          <xdr:nvSpPr>
            <xdr:cNvPr id="42062" name="Check Box 78" hidden="1">
              <a:extLst>
                <a:ext uri="{63B3BB69-23CF-44E3-9099-C40C66FF867C}">
                  <a14:compatExt spid="_x0000_s42062"/>
                </a:ext>
                <a:ext uri="{FF2B5EF4-FFF2-40B4-BE49-F238E27FC236}">
                  <a16:creationId xmlns:a16="http://schemas.microsoft.com/office/drawing/2014/main" id="{00000000-0008-0000-2300-00004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96</xdr:row>
          <xdr:rowOff>139700</xdr:rowOff>
        </xdr:from>
        <xdr:to>
          <xdr:col>9</xdr:col>
          <xdr:colOff>76200</xdr:colOff>
          <xdr:row>98</xdr:row>
          <xdr:rowOff>25400</xdr:rowOff>
        </xdr:to>
        <xdr:sp macro="" textlink="">
          <xdr:nvSpPr>
            <xdr:cNvPr id="42063" name="Check Box 79" hidden="1">
              <a:extLst>
                <a:ext uri="{63B3BB69-23CF-44E3-9099-C40C66FF867C}">
                  <a14:compatExt spid="_x0000_s42063"/>
                </a:ext>
                <a:ext uri="{FF2B5EF4-FFF2-40B4-BE49-F238E27FC236}">
                  <a16:creationId xmlns:a16="http://schemas.microsoft.com/office/drawing/2014/main" id="{00000000-0008-0000-2300-00004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96</xdr:row>
          <xdr:rowOff>139700</xdr:rowOff>
        </xdr:from>
        <xdr:to>
          <xdr:col>11</xdr:col>
          <xdr:colOff>76200</xdr:colOff>
          <xdr:row>98</xdr:row>
          <xdr:rowOff>25400</xdr:rowOff>
        </xdr:to>
        <xdr:sp macro="" textlink="">
          <xdr:nvSpPr>
            <xdr:cNvPr id="42064" name="Check Box 80" hidden="1">
              <a:extLst>
                <a:ext uri="{63B3BB69-23CF-44E3-9099-C40C66FF867C}">
                  <a14:compatExt spid="_x0000_s42064"/>
                </a:ext>
                <a:ext uri="{FF2B5EF4-FFF2-40B4-BE49-F238E27FC236}">
                  <a16:creationId xmlns:a16="http://schemas.microsoft.com/office/drawing/2014/main" id="{00000000-0008-0000-2300-00005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96</xdr:row>
          <xdr:rowOff>139700</xdr:rowOff>
        </xdr:from>
        <xdr:to>
          <xdr:col>13</xdr:col>
          <xdr:colOff>76200</xdr:colOff>
          <xdr:row>98</xdr:row>
          <xdr:rowOff>25400</xdr:rowOff>
        </xdr:to>
        <xdr:sp macro="" textlink="">
          <xdr:nvSpPr>
            <xdr:cNvPr id="42065" name="Check Box 81" hidden="1">
              <a:extLst>
                <a:ext uri="{63B3BB69-23CF-44E3-9099-C40C66FF867C}">
                  <a14:compatExt spid="_x0000_s42065"/>
                </a:ext>
                <a:ext uri="{FF2B5EF4-FFF2-40B4-BE49-F238E27FC236}">
                  <a16:creationId xmlns:a16="http://schemas.microsoft.com/office/drawing/2014/main" id="{00000000-0008-0000-2300-00005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98</xdr:row>
          <xdr:rowOff>139700</xdr:rowOff>
        </xdr:from>
        <xdr:to>
          <xdr:col>9</xdr:col>
          <xdr:colOff>76200</xdr:colOff>
          <xdr:row>100</xdr:row>
          <xdr:rowOff>25400</xdr:rowOff>
        </xdr:to>
        <xdr:sp macro="" textlink="">
          <xdr:nvSpPr>
            <xdr:cNvPr id="42066" name="Check Box 82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00000000-0008-0000-2300-00005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98</xdr:row>
          <xdr:rowOff>139700</xdr:rowOff>
        </xdr:from>
        <xdr:to>
          <xdr:col>11</xdr:col>
          <xdr:colOff>76200</xdr:colOff>
          <xdr:row>100</xdr:row>
          <xdr:rowOff>25400</xdr:rowOff>
        </xdr:to>
        <xdr:sp macro="" textlink="">
          <xdr:nvSpPr>
            <xdr:cNvPr id="42067" name="Check Box 83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00000000-0008-0000-2300-00005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98</xdr:row>
          <xdr:rowOff>139700</xdr:rowOff>
        </xdr:from>
        <xdr:to>
          <xdr:col>13</xdr:col>
          <xdr:colOff>76200</xdr:colOff>
          <xdr:row>100</xdr:row>
          <xdr:rowOff>25400</xdr:rowOff>
        </xdr:to>
        <xdr:sp macro="" textlink="">
          <xdr:nvSpPr>
            <xdr:cNvPr id="42068" name="Check Box 84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00000000-0008-0000-2300-00005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100</xdr:row>
          <xdr:rowOff>139700</xdr:rowOff>
        </xdr:from>
        <xdr:to>
          <xdr:col>9</xdr:col>
          <xdr:colOff>76200</xdr:colOff>
          <xdr:row>102</xdr:row>
          <xdr:rowOff>25400</xdr:rowOff>
        </xdr:to>
        <xdr:sp macro="" textlink="">
          <xdr:nvSpPr>
            <xdr:cNvPr id="42069" name="Check Box 85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00000000-0008-0000-2300-00005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100</xdr:row>
          <xdr:rowOff>139700</xdr:rowOff>
        </xdr:from>
        <xdr:to>
          <xdr:col>11</xdr:col>
          <xdr:colOff>76200</xdr:colOff>
          <xdr:row>102</xdr:row>
          <xdr:rowOff>25400</xdr:rowOff>
        </xdr:to>
        <xdr:sp macro="" textlink="">
          <xdr:nvSpPr>
            <xdr:cNvPr id="42070" name="Check Box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00000000-0008-0000-2300-00005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100</xdr:row>
          <xdr:rowOff>139700</xdr:rowOff>
        </xdr:from>
        <xdr:to>
          <xdr:col>13</xdr:col>
          <xdr:colOff>76200</xdr:colOff>
          <xdr:row>102</xdr:row>
          <xdr:rowOff>25400</xdr:rowOff>
        </xdr:to>
        <xdr:sp macro="" textlink="">
          <xdr:nvSpPr>
            <xdr:cNvPr id="42071" name="Check Box 87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00000000-0008-0000-2300-00005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102</xdr:row>
          <xdr:rowOff>139700</xdr:rowOff>
        </xdr:from>
        <xdr:to>
          <xdr:col>9</xdr:col>
          <xdr:colOff>76200</xdr:colOff>
          <xdr:row>104</xdr:row>
          <xdr:rowOff>25400</xdr:rowOff>
        </xdr:to>
        <xdr:sp macro="" textlink="">
          <xdr:nvSpPr>
            <xdr:cNvPr id="42072" name="Check Box 88" hidden="1">
              <a:extLst>
                <a:ext uri="{63B3BB69-23CF-44E3-9099-C40C66FF867C}">
                  <a14:compatExt spid="_x0000_s42072"/>
                </a:ext>
                <a:ext uri="{FF2B5EF4-FFF2-40B4-BE49-F238E27FC236}">
                  <a16:creationId xmlns:a16="http://schemas.microsoft.com/office/drawing/2014/main" id="{00000000-0008-0000-2300-00005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102</xdr:row>
          <xdr:rowOff>139700</xdr:rowOff>
        </xdr:from>
        <xdr:to>
          <xdr:col>11</xdr:col>
          <xdr:colOff>76200</xdr:colOff>
          <xdr:row>104</xdr:row>
          <xdr:rowOff>25400</xdr:rowOff>
        </xdr:to>
        <xdr:sp macro="" textlink="">
          <xdr:nvSpPr>
            <xdr:cNvPr id="42073" name="Check Box 89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00000000-0008-0000-2300-00005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102</xdr:row>
          <xdr:rowOff>139700</xdr:rowOff>
        </xdr:from>
        <xdr:to>
          <xdr:col>13</xdr:col>
          <xdr:colOff>76200</xdr:colOff>
          <xdr:row>104</xdr:row>
          <xdr:rowOff>25400</xdr:rowOff>
        </xdr:to>
        <xdr:sp macro="" textlink="">
          <xdr:nvSpPr>
            <xdr:cNvPr id="42074" name="Check Box 90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00000000-0008-0000-2300-00005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104</xdr:row>
          <xdr:rowOff>139700</xdr:rowOff>
        </xdr:from>
        <xdr:to>
          <xdr:col>9</xdr:col>
          <xdr:colOff>76200</xdr:colOff>
          <xdr:row>106</xdr:row>
          <xdr:rowOff>25400</xdr:rowOff>
        </xdr:to>
        <xdr:sp macro="" textlink="">
          <xdr:nvSpPr>
            <xdr:cNvPr id="42075" name="Check Box 91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0000000-0008-0000-2300-00005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104</xdr:row>
          <xdr:rowOff>139700</xdr:rowOff>
        </xdr:from>
        <xdr:to>
          <xdr:col>11</xdr:col>
          <xdr:colOff>76200</xdr:colOff>
          <xdr:row>106</xdr:row>
          <xdr:rowOff>25400</xdr:rowOff>
        </xdr:to>
        <xdr:sp macro="" textlink="">
          <xdr:nvSpPr>
            <xdr:cNvPr id="42076" name="Check Box 92" hidden="1">
              <a:extLst>
                <a:ext uri="{63B3BB69-23CF-44E3-9099-C40C66FF867C}">
                  <a14:compatExt spid="_x0000_s42076"/>
                </a:ext>
                <a:ext uri="{FF2B5EF4-FFF2-40B4-BE49-F238E27FC236}">
                  <a16:creationId xmlns:a16="http://schemas.microsoft.com/office/drawing/2014/main" id="{00000000-0008-0000-2300-00005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104</xdr:row>
          <xdr:rowOff>139700</xdr:rowOff>
        </xdr:from>
        <xdr:to>
          <xdr:col>13</xdr:col>
          <xdr:colOff>76200</xdr:colOff>
          <xdr:row>106</xdr:row>
          <xdr:rowOff>25400</xdr:rowOff>
        </xdr:to>
        <xdr:sp macro="" textlink="">
          <xdr:nvSpPr>
            <xdr:cNvPr id="42077" name="Check Box 93" hidden="1">
              <a:extLst>
                <a:ext uri="{63B3BB69-23CF-44E3-9099-C40C66FF867C}">
                  <a14:compatExt spid="_x0000_s42077"/>
                </a:ext>
                <a:ext uri="{FF2B5EF4-FFF2-40B4-BE49-F238E27FC236}">
                  <a16:creationId xmlns:a16="http://schemas.microsoft.com/office/drawing/2014/main" id="{00000000-0008-0000-2300-00005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114</xdr:row>
          <xdr:rowOff>139700</xdr:rowOff>
        </xdr:from>
        <xdr:to>
          <xdr:col>9</xdr:col>
          <xdr:colOff>76200</xdr:colOff>
          <xdr:row>116</xdr:row>
          <xdr:rowOff>25400</xdr:rowOff>
        </xdr:to>
        <xdr:sp macro="" textlink="">
          <xdr:nvSpPr>
            <xdr:cNvPr id="42078" name="Check Box 94" hidden="1">
              <a:extLst>
                <a:ext uri="{63B3BB69-23CF-44E3-9099-C40C66FF867C}">
                  <a14:compatExt spid="_x0000_s42078"/>
                </a:ext>
                <a:ext uri="{FF2B5EF4-FFF2-40B4-BE49-F238E27FC236}">
                  <a16:creationId xmlns:a16="http://schemas.microsoft.com/office/drawing/2014/main" id="{00000000-0008-0000-2300-00005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114</xdr:row>
          <xdr:rowOff>139700</xdr:rowOff>
        </xdr:from>
        <xdr:to>
          <xdr:col>11</xdr:col>
          <xdr:colOff>76200</xdr:colOff>
          <xdr:row>116</xdr:row>
          <xdr:rowOff>25400</xdr:rowOff>
        </xdr:to>
        <xdr:sp macro="" textlink="">
          <xdr:nvSpPr>
            <xdr:cNvPr id="42079" name="Check Box 95" hidden="1">
              <a:extLst>
                <a:ext uri="{63B3BB69-23CF-44E3-9099-C40C66FF867C}">
                  <a14:compatExt spid="_x0000_s42079"/>
                </a:ext>
                <a:ext uri="{FF2B5EF4-FFF2-40B4-BE49-F238E27FC236}">
                  <a16:creationId xmlns:a16="http://schemas.microsoft.com/office/drawing/2014/main" id="{00000000-0008-0000-2300-00005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114</xdr:row>
          <xdr:rowOff>139700</xdr:rowOff>
        </xdr:from>
        <xdr:to>
          <xdr:col>13</xdr:col>
          <xdr:colOff>76200</xdr:colOff>
          <xdr:row>116</xdr:row>
          <xdr:rowOff>25400</xdr:rowOff>
        </xdr:to>
        <xdr:sp macro="" textlink="">
          <xdr:nvSpPr>
            <xdr:cNvPr id="42080" name="Check Box 96" hidden="1">
              <a:extLst>
                <a:ext uri="{63B3BB69-23CF-44E3-9099-C40C66FF867C}">
                  <a14:compatExt spid="_x0000_s42080"/>
                </a:ext>
                <a:ext uri="{FF2B5EF4-FFF2-40B4-BE49-F238E27FC236}">
                  <a16:creationId xmlns:a16="http://schemas.microsoft.com/office/drawing/2014/main" id="{00000000-0008-0000-2300-00006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116</xdr:row>
          <xdr:rowOff>139700</xdr:rowOff>
        </xdr:from>
        <xdr:to>
          <xdr:col>9</xdr:col>
          <xdr:colOff>76200</xdr:colOff>
          <xdr:row>118</xdr:row>
          <xdr:rowOff>25400</xdr:rowOff>
        </xdr:to>
        <xdr:sp macro="" textlink="">
          <xdr:nvSpPr>
            <xdr:cNvPr id="42081" name="Check Box 97" hidden="1">
              <a:extLst>
                <a:ext uri="{63B3BB69-23CF-44E3-9099-C40C66FF867C}">
                  <a14:compatExt spid="_x0000_s42081"/>
                </a:ext>
                <a:ext uri="{FF2B5EF4-FFF2-40B4-BE49-F238E27FC236}">
                  <a16:creationId xmlns:a16="http://schemas.microsoft.com/office/drawing/2014/main" id="{00000000-0008-0000-2300-00006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116</xdr:row>
          <xdr:rowOff>139700</xdr:rowOff>
        </xdr:from>
        <xdr:to>
          <xdr:col>11</xdr:col>
          <xdr:colOff>76200</xdr:colOff>
          <xdr:row>118</xdr:row>
          <xdr:rowOff>25400</xdr:rowOff>
        </xdr:to>
        <xdr:sp macro="" textlink="">
          <xdr:nvSpPr>
            <xdr:cNvPr id="42082" name="Check Box 98" hidden="1">
              <a:extLst>
                <a:ext uri="{63B3BB69-23CF-44E3-9099-C40C66FF867C}">
                  <a14:compatExt spid="_x0000_s42082"/>
                </a:ext>
                <a:ext uri="{FF2B5EF4-FFF2-40B4-BE49-F238E27FC236}">
                  <a16:creationId xmlns:a16="http://schemas.microsoft.com/office/drawing/2014/main" id="{00000000-0008-0000-2300-00006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116</xdr:row>
          <xdr:rowOff>139700</xdr:rowOff>
        </xdr:from>
        <xdr:to>
          <xdr:col>13</xdr:col>
          <xdr:colOff>76200</xdr:colOff>
          <xdr:row>118</xdr:row>
          <xdr:rowOff>25400</xdr:rowOff>
        </xdr:to>
        <xdr:sp macro="" textlink="">
          <xdr:nvSpPr>
            <xdr:cNvPr id="42083" name="Check Box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00000000-0008-0000-2300-00006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121</xdr:row>
          <xdr:rowOff>139700</xdr:rowOff>
        </xdr:from>
        <xdr:to>
          <xdr:col>9</xdr:col>
          <xdr:colOff>76200</xdr:colOff>
          <xdr:row>123</xdr:row>
          <xdr:rowOff>25400</xdr:rowOff>
        </xdr:to>
        <xdr:sp macro="" textlink="">
          <xdr:nvSpPr>
            <xdr:cNvPr id="42084" name="Check Box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00000000-0008-0000-2300-00006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121</xdr:row>
          <xdr:rowOff>139700</xdr:rowOff>
        </xdr:from>
        <xdr:to>
          <xdr:col>11</xdr:col>
          <xdr:colOff>76200</xdr:colOff>
          <xdr:row>123</xdr:row>
          <xdr:rowOff>25400</xdr:rowOff>
        </xdr:to>
        <xdr:sp macro="" textlink="">
          <xdr:nvSpPr>
            <xdr:cNvPr id="42085" name="Check Box 101" hidden="1">
              <a:extLst>
                <a:ext uri="{63B3BB69-23CF-44E3-9099-C40C66FF867C}">
                  <a14:compatExt spid="_x0000_s42085"/>
                </a:ext>
                <a:ext uri="{FF2B5EF4-FFF2-40B4-BE49-F238E27FC236}">
                  <a16:creationId xmlns:a16="http://schemas.microsoft.com/office/drawing/2014/main" id="{00000000-0008-0000-2300-00006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121</xdr:row>
          <xdr:rowOff>139700</xdr:rowOff>
        </xdr:from>
        <xdr:to>
          <xdr:col>13</xdr:col>
          <xdr:colOff>76200</xdr:colOff>
          <xdr:row>123</xdr:row>
          <xdr:rowOff>25400</xdr:rowOff>
        </xdr:to>
        <xdr:sp macro="" textlink="">
          <xdr:nvSpPr>
            <xdr:cNvPr id="42086" name="Check Box 102" hidden="1">
              <a:extLst>
                <a:ext uri="{63B3BB69-23CF-44E3-9099-C40C66FF867C}">
                  <a14:compatExt spid="_x0000_s42086"/>
                </a:ext>
                <a:ext uri="{FF2B5EF4-FFF2-40B4-BE49-F238E27FC236}">
                  <a16:creationId xmlns:a16="http://schemas.microsoft.com/office/drawing/2014/main" id="{00000000-0008-0000-2300-00006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124</xdr:row>
          <xdr:rowOff>139700</xdr:rowOff>
        </xdr:from>
        <xdr:to>
          <xdr:col>9</xdr:col>
          <xdr:colOff>76200</xdr:colOff>
          <xdr:row>126</xdr:row>
          <xdr:rowOff>25400</xdr:rowOff>
        </xdr:to>
        <xdr:sp macro="" textlink="">
          <xdr:nvSpPr>
            <xdr:cNvPr id="42087" name="Check Box 103" hidden="1">
              <a:extLst>
                <a:ext uri="{63B3BB69-23CF-44E3-9099-C40C66FF867C}">
                  <a14:compatExt spid="_x0000_s42087"/>
                </a:ext>
                <a:ext uri="{FF2B5EF4-FFF2-40B4-BE49-F238E27FC236}">
                  <a16:creationId xmlns:a16="http://schemas.microsoft.com/office/drawing/2014/main" id="{00000000-0008-0000-2300-00006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124</xdr:row>
          <xdr:rowOff>139700</xdr:rowOff>
        </xdr:from>
        <xdr:to>
          <xdr:col>11</xdr:col>
          <xdr:colOff>76200</xdr:colOff>
          <xdr:row>126</xdr:row>
          <xdr:rowOff>25400</xdr:rowOff>
        </xdr:to>
        <xdr:sp macro="" textlink="">
          <xdr:nvSpPr>
            <xdr:cNvPr id="42088" name="Check Box 104" hidden="1">
              <a:extLst>
                <a:ext uri="{63B3BB69-23CF-44E3-9099-C40C66FF867C}">
                  <a14:compatExt spid="_x0000_s42088"/>
                </a:ext>
                <a:ext uri="{FF2B5EF4-FFF2-40B4-BE49-F238E27FC236}">
                  <a16:creationId xmlns:a16="http://schemas.microsoft.com/office/drawing/2014/main" id="{00000000-0008-0000-2300-00006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124</xdr:row>
          <xdr:rowOff>139700</xdr:rowOff>
        </xdr:from>
        <xdr:to>
          <xdr:col>13</xdr:col>
          <xdr:colOff>76200</xdr:colOff>
          <xdr:row>126</xdr:row>
          <xdr:rowOff>25400</xdr:rowOff>
        </xdr:to>
        <xdr:sp macro="" textlink="">
          <xdr:nvSpPr>
            <xdr:cNvPr id="42089" name="Check Box 105" hidden="1">
              <a:extLst>
                <a:ext uri="{63B3BB69-23CF-44E3-9099-C40C66FF867C}">
                  <a14:compatExt spid="_x0000_s42089"/>
                </a:ext>
                <a:ext uri="{FF2B5EF4-FFF2-40B4-BE49-F238E27FC236}">
                  <a16:creationId xmlns:a16="http://schemas.microsoft.com/office/drawing/2014/main" id="{00000000-0008-0000-2300-00006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128</xdr:row>
          <xdr:rowOff>139700</xdr:rowOff>
        </xdr:from>
        <xdr:to>
          <xdr:col>9</xdr:col>
          <xdr:colOff>76200</xdr:colOff>
          <xdr:row>130</xdr:row>
          <xdr:rowOff>25400</xdr:rowOff>
        </xdr:to>
        <xdr:sp macro="" textlink="">
          <xdr:nvSpPr>
            <xdr:cNvPr id="42090" name="Check Box 106" hidden="1">
              <a:extLst>
                <a:ext uri="{63B3BB69-23CF-44E3-9099-C40C66FF867C}">
                  <a14:compatExt spid="_x0000_s42090"/>
                </a:ext>
                <a:ext uri="{FF2B5EF4-FFF2-40B4-BE49-F238E27FC236}">
                  <a16:creationId xmlns:a16="http://schemas.microsoft.com/office/drawing/2014/main" id="{00000000-0008-0000-2300-00006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128</xdr:row>
          <xdr:rowOff>139700</xdr:rowOff>
        </xdr:from>
        <xdr:to>
          <xdr:col>11</xdr:col>
          <xdr:colOff>76200</xdr:colOff>
          <xdr:row>130</xdr:row>
          <xdr:rowOff>25400</xdr:rowOff>
        </xdr:to>
        <xdr:sp macro="" textlink="">
          <xdr:nvSpPr>
            <xdr:cNvPr id="42091" name="Check Box 107" hidden="1">
              <a:extLst>
                <a:ext uri="{63B3BB69-23CF-44E3-9099-C40C66FF867C}">
                  <a14:compatExt spid="_x0000_s42091"/>
                </a:ext>
                <a:ext uri="{FF2B5EF4-FFF2-40B4-BE49-F238E27FC236}">
                  <a16:creationId xmlns:a16="http://schemas.microsoft.com/office/drawing/2014/main" id="{00000000-0008-0000-2300-00006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128</xdr:row>
          <xdr:rowOff>139700</xdr:rowOff>
        </xdr:from>
        <xdr:to>
          <xdr:col>13</xdr:col>
          <xdr:colOff>76200</xdr:colOff>
          <xdr:row>130</xdr:row>
          <xdr:rowOff>25400</xdr:rowOff>
        </xdr:to>
        <xdr:sp macro="" textlink="">
          <xdr:nvSpPr>
            <xdr:cNvPr id="42092" name="Check Box 108" hidden="1">
              <a:extLst>
                <a:ext uri="{63B3BB69-23CF-44E3-9099-C40C66FF867C}">
                  <a14:compatExt spid="_x0000_s42092"/>
                </a:ext>
                <a:ext uri="{FF2B5EF4-FFF2-40B4-BE49-F238E27FC236}">
                  <a16:creationId xmlns:a16="http://schemas.microsoft.com/office/drawing/2014/main" id="{00000000-0008-0000-2300-00006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145</xdr:row>
          <xdr:rowOff>139700</xdr:rowOff>
        </xdr:from>
        <xdr:to>
          <xdr:col>9</xdr:col>
          <xdr:colOff>76200</xdr:colOff>
          <xdr:row>147</xdr:row>
          <xdr:rowOff>25400</xdr:rowOff>
        </xdr:to>
        <xdr:sp macro="" textlink="">
          <xdr:nvSpPr>
            <xdr:cNvPr id="42093" name="Check Box 109" hidden="1">
              <a:extLst>
                <a:ext uri="{63B3BB69-23CF-44E3-9099-C40C66FF867C}">
                  <a14:compatExt spid="_x0000_s42093"/>
                </a:ext>
                <a:ext uri="{FF2B5EF4-FFF2-40B4-BE49-F238E27FC236}">
                  <a16:creationId xmlns:a16="http://schemas.microsoft.com/office/drawing/2014/main" id="{00000000-0008-0000-2300-00006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145</xdr:row>
          <xdr:rowOff>139700</xdr:rowOff>
        </xdr:from>
        <xdr:to>
          <xdr:col>11</xdr:col>
          <xdr:colOff>76200</xdr:colOff>
          <xdr:row>147</xdr:row>
          <xdr:rowOff>25400</xdr:rowOff>
        </xdr:to>
        <xdr:sp macro="" textlink="">
          <xdr:nvSpPr>
            <xdr:cNvPr id="42094" name="Check Box 110" hidden="1">
              <a:extLst>
                <a:ext uri="{63B3BB69-23CF-44E3-9099-C40C66FF867C}">
                  <a14:compatExt spid="_x0000_s42094"/>
                </a:ext>
                <a:ext uri="{FF2B5EF4-FFF2-40B4-BE49-F238E27FC236}">
                  <a16:creationId xmlns:a16="http://schemas.microsoft.com/office/drawing/2014/main" id="{00000000-0008-0000-2300-00006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145</xdr:row>
          <xdr:rowOff>139700</xdr:rowOff>
        </xdr:from>
        <xdr:to>
          <xdr:col>13</xdr:col>
          <xdr:colOff>76200</xdr:colOff>
          <xdr:row>147</xdr:row>
          <xdr:rowOff>25400</xdr:rowOff>
        </xdr:to>
        <xdr:sp macro="" textlink="">
          <xdr:nvSpPr>
            <xdr:cNvPr id="42095" name="Check Box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00000000-0008-0000-2300-00006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155</xdr:row>
          <xdr:rowOff>139700</xdr:rowOff>
        </xdr:from>
        <xdr:to>
          <xdr:col>9</xdr:col>
          <xdr:colOff>76200</xdr:colOff>
          <xdr:row>157</xdr:row>
          <xdr:rowOff>25400</xdr:rowOff>
        </xdr:to>
        <xdr:sp macro="" textlink="">
          <xdr:nvSpPr>
            <xdr:cNvPr id="42096" name="Check Box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00000000-0008-0000-2300-00007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155</xdr:row>
          <xdr:rowOff>139700</xdr:rowOff>
        </xdr:from>
        <xdr:to>
          <xdr:col>11</xdr:col>
          <xdr:colOff>76200</xdr:colOff>
          <xdr:row>157</xdr:row>
          <xdr:rowOff>25400</xdr:rowOff>
        </xdr:to>
        <xdr:sp macro="" textlink="">
          <xdr:nvSpPr>
            <xdr:cNvPr id="42097" name="Check Box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00000000-0008-0000-2300-00007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155</xdr:row>
          <xdr:rowOff>139700</xdr:rowOff>
        </xdr:from>
        <xdr:to>
          <xdr:col>13</xdr:col>
          <xdr:colOff>76200</xdr:colOff>
          <xdr:row>157</xdr:row>
          <xdr:rowOff>25400</xdr:rowOff>
        </xdr:to>
        <xdr:sp macro="" textlink="">
          <xdr:nvSpPr>
            <xdr:cNvPr id="42098" name="Check Box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00000000-0008-0000-2300-00007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157</xdr:row>
          <xdr:rowOff>139700</xdr:rowOff>
        </xdr:from>
        <xdr:to>
          <xdr:col>9</xdr:col>
          <xdr:colOff>76200</xdr:colOff>
          <xdr:row>159</xdr:row>
          <xdr:rowOff>25400</xdr:rowOff>
        </xdr:to>
        <xdr:sp macro="" textlink="">
          <xdr:nvSpPr>
            <xdr:cNvPr id="42099" name="Check Box 115" hidden="1">
              <a:extLst>
                <a:ext uri="{63B3BB69-23CF-44E3-9099-C40C66FF867C}">
                  <a14:compatExt spid="_x0000_s42099"/>
                </a:ext>
                <a:ext uri="{FF2B5EF4-FFF2-40B4-BE49-F238E27FC236}">
                  <a16:creationId xmlns:a16="http://schemas.microsoft.com/office/drawing/2014/main" id="{00000000-0008-0000-2300-00007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157</xdr:row>
          <xdr:rowOff>139700</xdr:rowOff>
        </xdr:from>
        <xdr:to>
          <xdr:col>11</xdr:col>
          <xdr:colOff>76200</xdr:colOff>
          <xdr:row>159</xdr:row>
          <xdr:rowOff>25400</xdr:rowOff>
        </xdr:to>
        <xdr:sp macro="" textlink="">
          <xdr:nvSpPr>
            <xdr:cNvPr id="42100" name="Check Box 116" hidden="1">
              <a:extLst>
                <a:ext uri="{63B3BB69-23CF-44E3-9099-C40C66FF867C}">
                  <a14:compatExt spid="_x0000_s42100"/>
                </a:ext>
                <a:ext uri="{FF2B5EF4-FFF2-40B4-BE49-F238E27FC236}">
                  <a16:creationId xmlns:a16="http://schemas.microsoft.com/office/drawing/2014/main" id="{00000000-0008-0000-2300-00007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157</xdr:row>
          <xdr:rowOff>139700</xdr:rowOff>
        </xdr:from>
        <xdr:to>
          <xdr:col>13</xdr:col>
          <xdr:colOff>76200</xdr:colOff>
          <xdr:row>159</xdr:row>
          <xdr:rowOff>25400</xdr:rowOff>
        </xdr:to>
        <xdr:sp macro="" textlink="">
          <xdr:nvSpPr>
            <xdr:cNvPr id="42101" name="Check Box 117" hidden="1">
              <a:extLst>
                <a:ext uri="{63B3BB69-23CF-44E3-9099-C40C66FF867C}">
                  <a14:compatExt spid="_x0000_s42101"/>
                </a:ext>
                <a:ext uri="{FF2B5EF4-FFF2-40B4-BE49-F238E27FC236}">
                  <a16:creationId xmlns:a16="http://schemas.microsoft.com/office/drawing/2014/main" id="{00000000-0008-0000-2300-00007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159</xdr:row>
          <xdr:rowOff>139700</xdr:rowOff>
        </xdr:from>
        <xdr:to>
          <xdr:col>9</xdr:col>
          <xdr:colOff>76200</xdr:colOff>
          <xdr:row>161</xdr:row>
          <xdr:rowOff>25400</xdr:rowOff>
        </xdr:to>
        <xdr:sp macro="" textlink="">
          <xdr:nvSpPr>
            <xdr:cNvPr id="42102" name="Check Box 118" hidden="1">
              <a:extLst>
                <a:ext uri="{63B3BB69-23CF-44E3-9099-C40C66FF867C}">
                  <a14:compatExt spid="_x0000_s42102"/>
                </a:ext>
                <a:ext uri="{FF2B5EF4-FFF2-40B4-BE49-F238E27FC236}">
                  <a16:creationId xmlns:a16="http://schemas.microsoft.com/office/drawing/2014/main" id="{00000000-0008-0000-2300-00007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159</xdr:row>
          <xdr:rowOff>139700</xdr:rowOff>
        </xdr:from>
        <xdr:to>
          <xdr:col>11</xdr:col>
          <xdr:colOff>76200</xdr:colOff>
          <xdr:row>161</xdr:row>
          <xdr:rowOff>25400</xdr:rowOff>
        </xdr:to>
        <xdr:sp macro="" textlink="">
          <xdr:nvSpPr>
            <xdr:cNvPr id="42103" name="Check Box 119" hidden="1">
              <a:extLst>
                <a:ext uri="{63B3BB69-23CF-44E3-9099-C40C66FF867C}">
                  <a14:compatExt spid="_x0000_s42103"/>
                </a:ext>
                <a:ext uri="{FF2B5EF4-FFF2-40B4-BE49-F238E27FC236}">
                  <a16:creationId xmlns:a16="http://schemas.microsoft.com/office/drawing/2014/main" id="{00000000-0008-0000-2300-00007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159</xdr:row>
          <xdr:rowOff>139700</xdr:rowOff>
        </xdr:from>
        <xdr:to>
          <xdr:col>13</xdr:col>
          <xdr:colOff>76200</xdr:colOff>
          <xdr:row>161</xdr:row>
          <xdr:rowOff>25400</xdr:rowOff>
        </xdr:to>
        <xdr:sp macro="" textlink="">
          <xdr:nvSpPr>
            <xdr:cNvPr id="42104" name="Check Box 120" hidden="1">
              <a:extLst>
                <a:ext uri="{63B3BB69-23CF-44E3-9099-C40C66FF867C}">
                  <a14:compatExt spid="_x0000_s42104"/>
                </a:ext>
                <a:ext uri="{FF2B5EF4-FFF2-40B4-BE49-F238E27FC236}">
                  <a16:creationId xmlns:a16="http://schemas.microsoft.com/office/drawing/2014/main" id="{00000000-0008-0000-2300-00007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163</xdr:row>
          <xdr:rowOff>139700</xdr:rowOff>
        </xdr:from>
        <xdr:to>
          <xdr:col>9</xdr:col>
          <xdr:colOff>76200</xdr:colOff>
          <xdr:row>165</xdr:row>
          <xdr:rowOff>25400</xdr:rowOff>
        </xdr:to>
        <xdr:sp macro="" textlink="">
          <xdr:nvSpPr>
            <xdr:cNvPr id="42105" name="Check Box 121" hidden="1">
              <a:extLst>
                <a:ext uri="{63B3BB69-23CF-44E3-9099-C40C66FF867C}">
                  <a14:compatExt spid="_x0000_s42105"/>
                </a:ext>
                <a:ext uri="{FF2B5EF4-FFF2-40B4-BE49-F238E27FC236}">
                  <a16:creationId xmlns:a16="http://schemas.microsoft.com/office/drawing/2014/main" id="{00000000-0008-0000-2300-00007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163</xdr:row>
          <xdr:rowOff>139700</xdr:rowOff>
        </xdr:from>
        <xdr:to>
          <xdr:col>11</xdr:col>
          <xdr:colOff>76200</xdr:colOff>
          <xdr:row>165</xdr:row>
          <xdr:rowOff>25400</xdr:rowOff>
        </xdr:to>
        <xdr:sp macro="" textlink="">
          <xdr:nvSpPr>
            <xdr:cNvPr id="42106" name="Check Box 122" hidden="1">
              <a:extLst>
                <a:ext uri="{63B3BB69-23CF-44E3-9099-C40C66FF867C}">
                  <a14:compatExt spid="_x0000_s42106"/>
                </a:ext>
                <a:ext uri="{FF2B5EF4-FFF2-40B4-BE49-F238E27FC236}">
                  <a16:creationId xmlns:a16="http://schemas.microsoft.com/office/drawing/2014/main" id="{00000000-0008-0000-2300-00007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163</xdr:row>
          <xdr:rowOff>139700</xdr:rowOff>
        </xdr:from>
        <xdr:to>
          <xdr:col>13</xdr:col>
          <xdr:colOff>76200</xdr:colOff>
          <xdr:row>165</xdr:row>
          <xdr:rowOff>25400</xdr:rowOff>
        </xdr:to>
        <xdr:sp macro="" textlink="">
          <xdr:nvSpPr>
            <xdr:cNvPr id="42107" name="Check Box 123" hidden="1">
              <a:extLst>
                <a:ext uri="{63B3BB69-23CF-44E3-9099-C40C66FF867C}">
                  <a14:compatExt spid="_x0000_s42107"/>
                </a:ext>
                <a:ext uri="{FF2B5EF4-FFF2-40B4-BE49-F238E27FC236}">
                  <a16:creationId xmlns:a16="http://schemas.microsoft.com/office/drawing/2014/main" id="{00000000-0008-0000-2300-00007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165</xdr:row>
          <xdr:rowOff>139700</xdr:rowOff>
        </xdr:from>
        <xdr:to>
          <xdr:col>9</xdr:col>
          <xdr:colOff>76200</xdr:colOff>
          <xdr:row>167</xdr:row>
          <xdr:rowOff>25400</xdr:rowOff>
        </xdr:to>
        <xdr:sp macro="" textlink="">
          <xdr:nvSpPr>
            <xdr:cNvPr id="42108" name="Check Box 124" hidden="1">
              <a:extLst>
                <a:ext uri="{63B3BB69-23CF-44E3-9099-C40C66FF867C}">
                  <a14:compatExt spid="_x0000_s42108"/>
                </a:ext>
                <a:ext uri="{FF2B5EF4-FFF2-40B4-BE49-F238E27FC236}">
                  <a16:creationId xmlns:a16="http://schemas.microsoft.com/office/drawing/2014/main" id="{00000000-0008-0000-2300-00007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165</xdr:row>
          <xdr:rowOff>139700</xdr:rowOff>
        </xdr:from>
        <xdr:to>
          <xdr:col>11</xdr:col>
          <xdr:colOff>76200</xdr:colOff>
          <xdr:row>167</xdr:row>
          <xdr:rowOff>25400</xdr:rowOff>
        </xdr:to>
        <xdr:sp macro="" textlink="">
          <xdr:nvSpPr>
            <xdr:cNvPr id="42109" name="Check Box 125" hidden="1">
              <a:extLst>
                <a:ext uri="{63B3BB69-23CF-44E3-9099-C40C66FF867C}">
                  <a14:compatExt spid="_x0000_s42109"/>
                </a:ext>
                <a:ext uri="{FF2B5EF4-FFF2-40B4-BE49-F238E27FC236}">
                  <a16:creationId xmlns:a16="http://schemas.microsoft.com/office/drawing/2014/main" id="{00000000-0008-0000-2300-00007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165</xdr:row>
          <xdr:rowOff>139700</xdr:rowOff>
        </xdr:from>
        <xdr:to>
          <xdr:col>13</xdr:col>
          <xdr:colOff>76200</xdr:colOff>
          <xdr:row>167</xdr:row>
          <xdr:rowOff>25400</xdr:rowOff>
        </xdr:to>
        <xdr:sp macro="" textlink="">
          <xdr:nvSpPr>
            <xdr:cNvPr id="42110" name="Check Box 126" hidden="1">
              <a:extLst>
                <a:ext uri="{63B3BB69-23CF-44E3-9099-C40C66FF867C}">
                  <a14:compatExt spid="_x0000_s42110"/>
                </a:ext>
                <a:ext uri="{FF2B5EF4-FFF2-40B4-BE49-F238E27FC236}">
                  <a16:creationId xmlns:a16="http://schemas.microsoft.com/office/drawing/2014/main" id="{00000000-0008-0000-2300-00007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173</xdr:row>
          <xdr:rowOff>139700</xdr:rowOff>
        </xdr:from>
        <xdr:to>
          <xdr:col>9</xdr:col>
          <xdr:colOff>76200</xdr:colOff>
          <xdr:row>175</xdr:row>
          <xdr:rowOff>25400</xdr:rowOff>
        </xdr:to>
        <xdr:sp macro="" textlink="">
          <xdr:nvSpPr>
            <xdr:cNvPr id="42111" name="Check Box 127" hidden="1">
              <a:extLst>
                <a:ext uri="{63B3BB69-23CF-44E3-9099-C40C66FF867C}">
                  <a14:compatExt spid="_x0000_s42111"/>
                </a:ext>
                <a:ext uri="{FF2B5EF4-FFF2-40B4-BE49-F238E27FC236}">
                  <a16:creationId xmlns:a16="http://schemas.microsoft.com/office/drawing/2014/main" id="{00000000-0008-0000-2300-00007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173</xdr:row>
          <xdr:rowOff>139700</xdr:rowOff>
        </xdr:from>
        <xdr:to>
          <xdr:col>11</xdr:col>
          <xdr:colOff>76200</xdr:colOff>
          <xdr:row>175</xdr:row>
          <xdr:rowOff>25400</xdr:rowOff>
        </xdr:to>
        <xdr:sp macro="" textlink="">
          <xdr:nvSpPr>
            <xdr:cNvPr id="42112" name="Check Box 128" hidden="1">
              <a:extLst>
                <a:ext uri="{63B3BB69-23CF-44E3-9099-C40C66FF867C}">
                  <a14:compatExt spid="_x0000_s42112"/>
                </a:ext>
                <a:ext uri="{FF2B5EF4-FFF2-40B4-BE49-F238E27FC236}">
                  <a16:creationId xmlns:a16="http://schemas.microsoft.com/office/drawing/2014/main" id="{00000000-0008-0000-2300-00008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173</xdr:row>
          <xdr:rowOff>139700</xdr:rowOff>
        </xdr:from>
        <xdr:to>
          <xdr:col>13</xdr:col>
          <xdr:colOff>76200</xdr:colOff>
          <xdr:row>175</xdr:row>
          <xdr:rowOff>25400</xdr:rowOff>
        </xdr:to>
        <xdr:sp macro="" textlink="">
          <xdr:nvSpPr>
            <xdr:cNvPr id="42113" name="Check Box 129" hidden="1">
              <a:extLst>
                <a:ext uri="{63B3BB69-23CF-44E3-9099-C40C66FF867C}">
                  <a14:compatExt spid="_x0000_s42113"/>
                </a:ext>
                <a:ext uri="{FF2B5EF4-FFF2-40B4-BE49-F238E27FC236}">
                  <a16:creationId xmlns:a16="http://schemas.microsoft.com/office/drawing/2014/main" id="{00000000-0008-0000-2300-00008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175</xdr:row>
          <xdr:rowOff>139700</xdr:rowOff>
        </xdr:from>
        <xdr:to>
          <xdr:col>9</xdr:col>
          <xdr:colOff>76200</xdr:colOff>
          <xdr:row>177</xdr:row>
          <xdr:rowOff>25400</xdr:rowOff>
        </xdr:to>
        <xdr:sp macro="" textlink="">
          <xdr:nvSpPr>
            <xdr:cNvPr id="42114" name="Check Box 130" hidden="1">
              <a:extLst>
                <a:ext uri="{63B3BB69-23CF-44E3-9099-C40C66FF867C}">
                  <a14:compatExt spid="_x0000_s42114"/>
                </a:ext>
                <a:ext uri="{FF2B5EF4-FFF2-40B4-BE49-F238E27FC236}">
                  <a16:creationId xmlns:a16="http://schemas.microsoft.com/office/drawing/2014/main" id="{00000000-0008-0000-2300-00008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175</xdr:row>
          <xdr:rowOff>139700</xdr:rowOff>
        </xdr:from>
        <xdr:to>
          <xdr:col>11</xdr:col>
          <xdr:colOff>76200</xdr:colOff>
          <xdr:row>177</xdr:row>
          <xdr:rowOff>25400</xdr:rowOff>
        </xdr:to>
        <xdr:sp macro="" textlink="">
          <xdr:nvSpPr>
            <xdr:cNvPr id="42115" name="Check Box 131" hidden="1">
              <a:extLst>
                <a:ext uri="{63B3BB69-23CF-44E3-9099-C40C66FF867C}">
                  <a14:compatExt spid="_x0000_s42115"/>
                </a:ext>
                <a:ext uri="{FF2B5EF4-FFF2-40B4-BE49-F238E27FC236}">
                  <a16:creationId xmlns:a16="http://schemas.microsoft.com/office/drawing/2014/main" id="{00000000-0008-0000-2300-00008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175</xdr:row>
          <xdr:rowOff>139700</xdr:rowOff>
        </xdr:from>
        <xdr:to>
          <xdr:col>13</xdr:col>
          <xdr:colOff>76200</xdr:colOff>
          <xdr:row>177</xdr:row>
          <xdr:rowOff>25400</xdr:rowOff>
        </xdr:to>
        <xdr:sp macro="" textlink="">
          <xdr:nvSpPr>
            <xdr:cNvPr id="42116" name="Check Box 132" hidden="1">
              <a:extLst>
                <a:ext uri="{63B3BB69-23CF-44E3-9099-C40C66FF867C}">
                  <a14:compatExt spid="_x0000_s42116"/>
                </a:ext>
                <a:ext uri="{FF2B5EF4-FFF2-40B4-BE49-F238E27FC236}">
                  <a16:creationId xmlns:a16="http://schemas.microsoft.com/office/drawing/2014/main" id="{00000000-0008-0000-2300-00008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177</xdr:row>
          <xdr:rowOff>139700</xdr:rowOff>
        </xdr:from>
        <xdr:to>
          <xdr:col>9</xdr:col>
          <xdr:colOff>76200</xdr:colOff>
          <xdr:row>179</xdr:row>
          <xdr:rowOff>25400</xdr:rowOff>
        </xdr:to>
        <xdr:sp macro="" textlink="">
          <xdr:nvSpPr>
            <xdr:cNvPr id="42117" name="Check Box 133" hidden="1">
              <a:extLst>
                <a:ext uri="{63B3BB69-23CF-44E3-9099-C40C66FF867C}">
                  <a14:compatExt spid="_x0000_s42117"/>
                </a:ext>
                <a:ext uri="{FF2B5EF4-FFF2-40B4-BE49-F238E27FC236}">
                  <a16:creationId xmlns:a16="http://schemas.microsoft.com/office/drawing/2014/main" id="{00000000-0008-0000-2300-00008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177</xdr:row>
          <xdr:rowOff>139700</xdr:rowOff>
        </xdr:from>
        <xdr:to>
          <xdr:col>11</xdr:col>
          <xdr:colOff>76200</xdr:colOff>
          <xdr:row>179</xdr:row>
          <xdr:rowOff>25400</xdr:rowOff>
        </xdr:to>
        <xdr:sp macro="" textlink="">
          <xdr:nvSpPr>
            <xdr:cNvPr id="42118" name="Check Box 134" hidden="1">
              <a:extLst>
                <a:ext uri="{63B3BB69-23CF-44E3-9099-C40C66FF867C}">
                  <a14:compatExt spid="_x0000_s42118"/>
                </a:ext>
                <a:ext uri="{FF2B5EF4-FFF2-40B4-BE49-F238E27FC236}">
                  <a16:creationId xmlns:a16="http://schemas.microsoft.com/office/drawing/2014/main" id="{00000000-0008-0000-2300-00008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177</xdr:row>
          <xdr:rowOff>139700</xdr:rowOff>
        </xdr:from>
        <xdr:to>
          <xdr:col>13</xdr:col>
          <xdr:colOff>76200</xdr:colOff>
          <xdr:row>179</xdr:row>
          <xdr:rowOff>25400</xdr:rowOff>
        </xdr:to>
        <xdr:sp macro="" textlink="">
          <xdr:nvSpPr>
            <xdr:cNvPr id="42119" name="Check Box 135" hidden="1">
              <a:extLst>
                <a:ext uri="{63B3BB69-23CF-44E3-9099-C40C66FF867C}">
                  <a14:compatExt spid="_x0000_s42119"/>
                </a:ext>
                <a:ext uri="{FF2B5EF4-FFF2-40B4-BE49-F238E27FC236}">
                  <a16:creationId xmlns:a16="http://schemas.microsoft.com/office/drawing/2014/main" id="{00000000-0008-0000-2300-00008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131</xdr:row>
          <xdr:rowOff>139700</xdr:rowOff>
        </xdr:from>
        <xdr:to>
          <xdr:col>9</xdr:col>
          <xdr:colOff>76200</xdr:colOff>
          <xdr:row>133</xdr:row>
          <xdr:rowOff>25400</xdr:rowOff>
        </xdr:to>
        <xdr:sp macro="" textlink="">
          <xdr:nvSpPr>
            <xdr:cNvPr id="42120" name="Check Box 136" hidden="1">
              <a:extLst>
                <a:ext uri="{63B3BB69-23CF-44E3-9099-C40C66FF867C}">
                  <a14:compatExt spid="_x0000_s42120"/>
                </a:ext>
                <a:ext uri="{FF2B5EF4-FFF2-40B4-BE49-F238E27FC236}">
                  <a16:creationId xmlns:a16="http://schemas.microsoft.com/office/drawing/2014/main" id="{00000000-0008-0000-2300-00008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131</xdr:row>
          <xdr:rowOff>139700</xdr:rowOff>
        </xdr:from>
        <xdr:to>
          <xdr:col>11</xdr:col>
          <xdr:colOff>76200</xdr:colOff>
          <xdr:row>133</xdr:row>
          <xdr:rowOff>25400</xdr:rowOff>
        </xdr:to>
        <xdr:sp macro="" textlink="">
          <xdr:nvSpPr>
            <xdr:cNvPr id="42121" name="Check Box 137" hidden="1">
              <a:extLst>
                <a:ext uri="{63B3BB69-23CF-44E3-9099-C40C66FF867C}">
                  <a14:compatExt spid="_x0000_s42121"/>
                </a:ext>
                <a:ext uri="{FF2B5EF4-FFF2-40B4-BE49-F238E27FC236}">
                  <a16:creationId xmlns:a16="http://schemas.microsoft.com/office/drawing/2014/main" id="{00000000-0008-0000-2300-00008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131</xdr:row>
          <xdr:rowOff>139700</xdr:rowOff>
        </xdr:from>
        <xdr:to>
          <xdr:col>13</xdr:col>
          <xdr:colOff>76200</xdr:colOff>
          <xdr:row>133</xdr:row>
          <xdr:rowOff>25400</xdr:rowOff>
        </xdr:to>
        <xdr:sp macro="" textlink="">
          <xdr:nvSpPr>
            <xdr:cNvPr id="42122" name="Check Box 138" hidden="1">
              <a:extLst>
                <a:ext uri="{63B3BB69-23CF-44E3-9099-C40C66FF867C}">
                  <a14:compatExt spid="_x0000_s42122"/>
                </a:ext>
                <a:ext uri="{FF2B5EF4-FFF2-40B4-BE49-F238E27FC236}">
                  <a16:creationId xmlns:a16="http://schemas.microsoft.com/office/drawing/2014/main" id="{00000000-0008-0000-2300-00008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51</xdr:row>
          <xdr:rowOff>139700</xdr:rowOff>
        </xdr:from>
        <xdr:to>
          <xdr:col>9</xdr:col>
          <xdr:colOff>76200</xdr:colOff>
          <xdr:row>53</xdr:row>
          <xdr:rowOff>25400</xdr:rowOff>
        </xdr:to>
        <xdr:sp macro="" textlink="">
          <xdr:nvSpPr>
            <xdr:cNvPr id="42123" name="Check Box 139" hidden="1">
              <a:extLst>
                <a:ext uri="{63B3BB69-23CF-44E3-9099-C40C66FF867C}">
                  <a14:compatExt spid="_x0000_s42123"/>
                </a:ext>
                <a:ext uri="{FF2B5EF4-FFF2-40B4-BE49-F238E27FC236}">
                  <a16:creationId xmlns:a16="http://schemas.microsoft.com/office/drawing/2014/main" id="{00000000-0008-0000-2300-00008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50</xdr:row>
          <xdr:rowOff>139700</xdr:rowOff>
        </xdr:from>
        <xdr:to>
          <xdr:col>11</xdr:col>
          <xdr:colOff>76200</xdr:colOff>
          <xdr:row>54</xdr:row>
          <xdr:rowOff>25400</xdr:rowOff>
        </xdr:to>
        <xdr:sp macro="" textlink="">
          <xdr:nvSpPr>
            <xdr:cNvPr id="42124" name="Check Box 140" hidden="1">
              <a:extLst>
                <a:ext uri="{63B3BB69-23CF-44E3-9099-C40C66FF867C}">
                  <a14:compatExt spid="_x0000_s42124"/>
                </a:ext>
                <a:ext uri="{FF2B5EF4-FFF2-40B4-BE49-F238E27FC236}">
                  <a16:creationId xmlns:a16="http://schemas.microsoft.com/office/drawing/2014/main" id="{00000000-0008-0000-2300-00008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50</xdr:row>
          <xdr:rowOff>139700</xdr:rowOff>
        </xdr:from>
        <xdr:to>
          <xdr:col>13</xdr:col>
          <xdr:colOff>76200</xdr:colOff>
          <xdr:row>54</xdr:row>
          <xdr:rowOff>25400</xdr:rowOff>
        </xdr:to>
        <xdr:sp macro="" textlink="">
          <xdr:nvSpPr>
            <xdr:cNvPr id="42125" name="Check Box 141" hidden="1">
              <a:extLst>
                <a:ext uri="{63B3BB69-23CF-44E3-9099-C40C66FF867C}">
                  <a14:compatExt spid="_x0000_s42125"/>
                </a:ext>
                <a:ext uri="{FF2B5EF4-FFF2-40B4-BE49-F238E27FC236}">
                  <a16:creationId xmlns:a16="http://schemas.microsoft.com/office/drawing/2014/main" id="{00000000-0008-0000-2300-00008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323</xdr:row>
          <xdr:rowOff>139700</xdr:rowOff>
        </xdr:from>
        <xdr:to>
          <xdr:col>2</xdr:col>
          <xdr:colOff>330200</xdr:colOff>
          <xdr:row>325</xdr:row>
          <xdr:rowOff>25400</xdr:rowOff>
        </xdr:to>
        <xdr:sp macro="" textlink="">
          <xdr:nvSpPr>
            <xdr:cNvPr id="42126" name="Check Box 142" hidden="1">
              <a:extLst>
                <a:ext uri="{63B3BB69-23CF-44E3-9099-C40C66FF867C}">
                  <a14:compatExt spid="_x0000_s42126"/>
                </a:ext>
                <a:ext uri="{FF2B5EF4-FFF2-40B4-BE49-F238E27FC236}">
                  <a16:creationId xmlns:a16="http://schemas.microsoft.com/office/drawing/2014/main" id="{00000000-0008-0000-2300-00008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323</xdr:row>
          <xdr:rowOff>139700</xdr:rowOff>
        </xdr:from>
        <xdr:to>
          <xdr:col>3</xdr:col>
          <xdr:colOff>330200</xdr:colOff>
          <xdr:row>325</xdr:row>
          <xdr:rowOff>25400</xdr:rowOff>
        </xdr:to>
        <xdr:sp macro="" textlink="">
          <xdr:nvSpPr>
            <xdr:cNvPr id="42127" name="Check Box 143" hidden="1">
              <a:extLst>
                <a:ext uri="{63B3BB69-23CF-44E3-9099-C40C66FF867C}">
                  <a14:compatExt spid="_x0000_s42127"/>
                </a:ext>
                <a:ext uri="{FF2B5EF4-FFF2-40B4-BE49-F238E27FC236}">
                  <a16:creationId xmlns:a16="http://schemas.microsoft.com/office/drawing/2014/main" id="{00000000-0008-0000-2300-00008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324</xdr:row>
          <xdr:rowOff>139700</xdr:rowOff>
        </xdr:from>
        <xdr:to>
          <xdr:col>4</xdr:col>
          <xdr:colOff>330200</xdr:colOff>
          <xdr:row>326</xdr:row>
          <xdr:rowOff>25400</xdr:rowOff>
        </xdr:to>
        <xdr:sp macro="" textlink="">
          <xdr:nvSpPr>
            <xdr:cNvPr id="42128" name="Check Box 144" hidden="1">
              <a:extLst>
                <a:ext uri="{63B3BB69-23CF-44E3-9099-C40C66FF867C}">
                  <a14:compatExt spid="_x0000_s42128"/>
                </a:ext>
                <a:ext uri="{FF2B5EF4-FFF2-40B4-BE49-F238E27FC236}">
                  <a16:creationId xmlns:a16="http://schemas.microsoft.com/office/drawing/2014/main" id="{00000000-0008-0000-2300-00009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327</xdr:row>
          <xdr:rowOff>139700</xdr:rowOff>
        </xdr:from>
        <xdr:to>
          <xdr:col>2</xdr:col>
          <xdr:colOff>330200</xdr:colOff>
          <xdr:row>329</xdr:row>
          <xdr:rowOff>25400</xdr:rowOff>
        </xdr:to>
        <xdr:sp macro="" textlink="">
          <xdr:nvSpPr>
            <xdr:cNvPr id="42129" name="Check Box 145" hidden="1">
              <a:extLst>
                <a:ext uri="{63B3BB69-23CF-44E3-9099-C40C66FF867C}">
                  <a14:compatExt spid="_x0000_s42129"/>
                </a:ext>
                <a:ext uri="{FF2B5EF4-FFF2-40B4-BE49-F238E27FC236}">
                  <a16:creationId xmlns:a16="http://schemas.microsoft.com/office/drawing/2014/main" id="{00000000-0008-0000-2300-00009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327</xdr:row>
          <xdr:rowOff>139700</xdr:rowOff>
        </xdr:from>
        <xdr:to>
          <xdr:col>3</xdr:col>
          <xdr:colOff>330200</xdr:colOff>
          <xdr:row>329</xdr:row>
          <xdr:rowOff>25400</xdr:rowOff>
        </xdr:to>
        <xdr:sp macro="" textlink="">
          <xdr:nvSpPr>
            <xdr:cNvPr id="42130" name="Check Box 146" hidden="1">
              <a:extLst>
                <a:ext uri="{63B3BB69-23CF-44E3-9099-C40C66FF867C}">
                  <a14:compatExt spid="_x0000_s42130"/>
                </a:ext>
                <a:ext uri="{FF2B5EF4-FFF2-40B4-BE49-F238E27FC236}">
                  <a16:creationId xmlns:a16="http://schemas.microsoft.com/office/drawing/2014/main" id="{00000000-0008-0000-2300-00009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327</xdr:row>
          <xdr:rowOff>139700</xdr:rowOff>
        </xdr:from>
        <xdr:to>
          <xdr:col>4</xdr:col>
          <xdr:colOff>330200</xdr:colOff>
          <xdr:row>329</xdr:row>
          <xdr:rowOff>25400</xdr:rowOff>
        </xdr:to>
        <xdr:sp macro="" textlink="">
          <xdr:nvSpPr>
            <xdr:cNvPr id="42131" name="Check Box 147" hidden="1">
              <a:extLst>
                <a:ext uri="{63B3BB69-23CF-44E3-9099-C40C66FF867C}">
                  <a14:compatExt spid="_x0000_s42131"/>
                </a:ext>
                <a:ext uri="{FF2B5EF4-FFF2-40B4-BE49-F238E27FC236}">
                  <a16:creationId xmlns:a16="http://schemas.microsoft.com/office/drawing/2014/main" id="{00000000-0008-0000-2300-00009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134</xdr:row>
          <xdr:rowOff>127000</xdr:rowOff>
        </xdr:from>
        <xdr:to>
          <xdr:col>9</xdr:col>
          <xdr:colOff>88900</xdr:colOff>
          <xdr:row>136</xdr:row>
          <xdr:rowOff>25400</xdr:rowOff>
        </xdr:to>
        <xdr:sp macro="" textlink="">
          <xdr:nvSpPr>
            <xdr:cNvPr id="42132" name="Check Box 148" hidden="1">
              <a:extLst>
                <a:ext uri="{63B3BB69-23CF-44E3-9099-C40C66FF867C}">
                  <a14:compatExt spid="_x0000_s42132"/>
                </a:ext>
                <a:ext uri="{FF2B5EF4-FFF2-40B4-BE49-F238E27FC236}">
                  <a16:creationId xmlns:a16="http://schemas.microsoft.com/office/drawing/2014/main" id="{00000000-0008-0000-2300-00009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134</xdr:row>
          <xdr:rowOff>139700</xdr:rowOff>
        </xdr:from>
        <xdr:to>
          <xdr:col>11</xdr:col>
          <xdr:colOff>76200</xdr:colOff>
          <xdr:row>136</xdr:row>
          <xdr:rowOff>25400</xdr:rowOff>
        </xdr:to>
        <xdr:sp macro="" textlink="">
          <xdr:nvSpPr>
            <xdr:cNvPr id="42133" name="Check Box 149" hidden="1">
              <a:extLst>
                <a:ext uri="{63B3BB69-23CF-44E3-9099-C40C66FF867C}">
                  <a14:compatExt spid="_x0000_s42133"/>
                </a:ext>
                <a:ext uri="{FF2B5EF4-FFF2-40B4-BE49-F238E27FC236}">
                  <a16:creationId xmlns:a16="http://schemas.microsoft.com/office/drawing/2014/main" id="{00000000-0008-0000-2300-00009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134</xdr:row>
          <xdr:rowOff>139700</xdr:rowOff>
        </xdr:from>
        <xdr:to>
          <xdr:col>13</xdr:col>
          <xdr:colOff>63500</xdr:colOff>
          <xdr:row>136</xdr:row>
          <xdr:rowOff>25400</xdr:rowOff>
        </xdr:to>
        <xdr:sp macro="" textlink="">
          <xdr:nvSpPr>
            <xdr:cNvPr id="42134" name="Check Box 150" hidden="1">
              <a:extLst>
                <a:ext uri="{63B3BB69-23CF-44E3-9099-C40C66FF867C}">
                  <a14:compatExt spid="_x0000_s42134"/>
                </a:ext>
                <a:ext uri="{FF2B5EF4-FFF2-40B4-BE49-F238E27FC236}">
                  <a16:creationId xmlns:a16="http://schemas.microsoft.com/office/drawing/2014/main" id="{00000000-0008-0000-2300-00009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328</xdr:row>
          <xdr:rowOff>139700</xdr:rowOff>
        </xdr:from>
        <xdr:to>
          <xdr:col>1</xdr:col>
          <xdr:colOff>330200</xdr:colOff>
          <xdr:row>330</xdr:row>
          <xdr:rowOff>25400</xdr:rowOff>
        </xdr:to>
        <xdr:sp macro="" textlink="">
          <xdr:nvSpPr>
            <xdr:cNvPr id="42135" name="Check Box 151" hidden="1">
              <a:extLst>
                <a:ext uri="{63B3BB69-23CF-44E3-9099-C40C66FF867C}">
                  <a14:compatExt spid="_x0000_s42135"/>
                </a:ext>
                <a:ext uri="{FF2B5EF4-FFF2-40B4-BE49-F238E27FC236}">
                  <a16:creationId xmlns:a16="http://schemas.microsoft.com/office/drawing/2014/main" id="{00000000-0008-0000-2300-00009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330</xdr:row>
          <xdr:rowOff>139700</xdr:rowOff>
        </xdr:from>
        <xdr:to>
          <xdr:col>2</xdr:col>
          <xdr:colOff>330200</xdr:colOff>
          <xdr:row>332</xdr:row>
          <xdr:rowOff>25400</xdr:rowOff>
        </xdr:to>
        <xdr:sp macro="" textlink="">
          <xdr:nvSpPr>
            <xdr:cNvPr id="42136" name="Check Box 152" hidden="1">
              <a:extLst>
                <a:ext uri="{63B3BB69-23CF-44E3-9099-C40C66FF867C}">
                  <a14:compatExt spid="_x0000_s42136"/>
                </a:ext>
                <a:ext uri="{FF2B5EF4-FFF2-40B4-BE49-F238E27FC236}">
                  <a16:creationId xmlns:a16="http://schemas.microsoft.com/office/drawing/2014/main" id="{00000000-0008-0000-2300-00009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330</xdr:row>
          <xdr:rowOff>139700</xdr:rowOff>
        </xdr:from>
        <xdr:to>
          <xdr:col>4</xdr:col>
          <xdr:colOff>330200</xdr:colOff>
          <xdr:row>332</xdr:row>
          <xdr:rowOff>25400</xdr:rowOff>
        </xdr:to>
        <xdr:sp macro="" textlink="">
          <xdr:nvSpPr>
            <xdr:cNvPr id="42137" name="Check Box 153" hidden="1">
              <a:extLst>
                <a:ext uri="{63B3BB69-23CF-44E3-9099-C40C66FF867C}">
                  <a14:compatExt spid="_x0000_s42137"/>
                </a:ext>
                <a:ext uri="{FF2B5EF4-FFF2-40B4-BE49-F238E27FC236}">
                  <a16:creationId xmlns:a16="http://schemas.microsoft.com/office/drawing/2014/main" id="{00000000-0008-0000-2300-00009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35</xdr:row>
          <xdr:rowOff>139700</xdr:rowOff>
        </xdr:from>
        <xdr:to>
          <xdr:col>9</xdr:col>
          <xdr:colOff>88900</xdr:colOff>
          <xdr:row>37</xdr:row>
          <xdr:rowOff>25400</xdr:rowOff>
        </xdr:to>
        <xdr:sp macro="" textlink="">
          <xdr:nvSpPr>
            <xdr:cNvPr id="42138" name="Check Box 154" hidden="1">
              <a:extLst>
                <a:ext uri="{63B3BB69-23CF-44E3-9099-C40C66FF867C}">
                  <a14:compatExt spid="_x0000_s42138"/>
                </a:ext>
                <a:ext uri="{FF2B5EF4-FFF2-40B4-BE49-F238E27FC236}">
                  <a16:creationId xmlns:a16="http://schemas.microsoft.com/office/drawing/2014/main" id="{00000000-0008-0000-2300-00009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35</xdr:row>
          <xdr:rowOff>139700</xdr:rowOff>
        </xdr:from>
        <xdr:to>
          <xdr:col>11</xdr:col>
          <xdr:colOff>76200</xdr:colOff>
          <xdr:row>37</xdr:row>
          <xdr:rowOff>25400</xdr:rowOff>
        </xdr:to>
        <xdr:sp macro="" textlink="">
          <xdr:nvSpPr>
            <xdr:cNvPr id="42139" name="Check Box 155" hidden="1">
              <a:extLst>
                <a:ext uri="{63B3BB69-23CF-44E3-9099-C40C66FF867C}">
                  <a14:compatExt spid="_x0000_s42139"/>
                </a:ext>
                <a:ext uri="{FF2B5EF4-FFF2-40B4-BE49-F238E27FC236}">
                  <a16:creationId xmlns:a16="http://schemas.microsoft.com/office/drawing/2014/main" id="{00000000-0008-0000-2300-00009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35</xdr:row>
          <xdr:rowOff>127000</xdr:rowOff>
        </xdr:from>
        <xdr:to>
          <xdr:col>13</xdr:col>
          <xdr:colOff>76200</xdr:colOff>
          <xdr:row>37</xdr:row>
          <xdr:rowOff>25400</xdr:rowOff>
        </xdr:to>
        <xdr:sp macro="" textlink="">
          <xdr:nvSpPr>
            <xdr:cNvPr id="42140" name="Check Box 156" hidden="1">
              <a:extLst>
                <a:ext uri="{63B3BB69-23CF-44E3-9099-C40C66FF867C}">
                  <a14:compatExt spid="_x0000_s42140"/>
                </a:ext>
                <a:ext uri="{FF2B5EF4-FFF2-40B4-BE49-F238E27FC236}">
                  <a16:creationId xmlns:a16="http://schemas.microsoft.com/office/drawing/2014/main" id="{00000000-0008-0000-2300-00009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112</xdr:row>
          <xdr:rowOff>63500</xdr:rowOff>
        </xdr:from>
        <xdr:to>
          <xdr:col>9</xdr:col>
          <xdr:colOff>101600</xdr:colOff>
          <xdr:row>114</xdr:row>
          <xdr:rowOff>114300</xdr:rowOff>
        </xdr:to>
        <xdr:sp macro="" textlink="">
          <xdr:nvSpPr>
            <xdr:cNvPr id="42141" name="Check Box 157" hidden="1">
              <a:extLst>
                <a:ext uri="{63B3BB69-23CF-44E3-9099-C40C66FF867C}">
                  <a14:compatExt spid="_x0000_s42141"/>
                </a:ext>
                <a:ext uri="{FF2B5EF4-FFF2-40B4-BE49-F238E27FC236}">
                  <a16:creationId xmlns:a16="http://schemas.microsoft.com/office/drawing/2014/main" id="{00000000-0008-0000-2300-00009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596900</xdr:colOff>
          <xdr:row>112</xdr:row>
          <xdr:rowOff>127000</xdr:rowOff>
        </xdr:from>
        <xdr:to>
          <xdr:col>11</xdr:col>
          <xdr:colOff>50800</xdr:colOff>
          <xdr:row>114</xdr:row>
          <xdr:rowOff>25400</xdr:rowOff>
        </xdr:to>
        <xdr:sp macro="" textlink="">
          <xdr:nvSpPr>
            <xdr:cNvPr id="42142" name="Check Box 158" hidden="1">
              <a:extLst>
                <a:ext uri="{63B3BB69-23CF-44E3-9099-C40C66FF867C}">
                  <a14:compatExt spid="_x0000_s42142"/>
                </a:ext>
                <a:ext uri="{FF2B5EF4-FFF2-40B4-BE49-F238E27FC236}">
                  <a16:creationId xmlns:a16="http://schemas.microsoft.com/office/drawing/2014/main" id="{00000000-0008-0000-2300-00009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112</xdr:row>
          <xdr:rowOff>139700</xdr:rowOff>
        </xdr:from>
        <xdr:to>
          <xdr:col>13</xdr:col>
          <xdr:colOff>88900</xdr:colOff>
          <xdr:row>114</xdr:row>
          <xdr:rowOff>25400</xdr:rowOff>
        </xdr:to>
        <xdr:sp macro="" textlink="">
          <xdr:nvSpPr>
            <xdr:cNvPr id="42143" name="Check Box 159" hidden="1">
              <a:extLst>
                <a:ext uri="{63B3BB69-23CF-44E3-9099-C40C66FF867C}">
                  <a14:compatExt spid="_x0000_s42143"/>
                </a:ext>
                <a:ext uri="{FF2B5EF4-FFF2-40B4-BE49-F238E27FC236}">
                  <a16:creationId xmlns:a16="http://schemas.microsoft.com/office/drawing/2014/main" id="{00000000-0008-0000-2300-00009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.state.nv.us/nac/nac-387.html" TargetMode="External"/><Relationship Id="rId2" Type="http://schemas.openxmlformats.org/officeDocument/2006/relationships/hyperlink" Target="mailto:m.hutchins@spcsa.nv.gov" TargetMode="External"/><Relationship Id="rId1" Type="http://schemas.openxmlformats.org/officeDocument/2006/relationships/hyperlink" Target="mailto:Mdang@spcsa.nv.gov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areid@doe.nv.gov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vincent.medina@thrivepointnevada.com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2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0"/>
  </sheetPr>
  <dimension ref="A1:K148"/>
  <sheetViews>
    <sheetView zoomScale="145" zoomScaleNormal="145" workbookViewId="0">
      <selection activeCell="M12" sqref="M12"/>
    </sheetView>
  </sheetViews>
  <sheetFormatPr baseColWidth="10" defaultColWidth="9.1640625" defaultRowHeight="12" x14ac:dyDescent="0.15"/>
  <cols>
    <col min="1" max="1" width="8.1640625" style="59" customWidth="1"/>
    <col min="2" max="2" width="8.6640625" style="59" customWidth="1"/>
    <col min="3" max="3" width="12.5" style="59" customWidth="1"/>
    <col min="4" max="4" width="8.6640625" style="59" customWidth="1"/>
    <col min="5" max="5" width="7.33203125" style="59" customWidth="1"/>
    <col min="6" max="6" width="9.1640625" style="59"/>
    <col min="7" max="7" width="8" style="59" customWidth="1"/>
    <col min="8" max="8" width="10.5" style="59" customWidth="1"/>
    <col min="9" max="9" width="11.1640625" style="59" customWidth="1"/>
    <col min="10" max="10" width="10.33203125" style="59" customWidth="1"/>
    <col min="11" max="11" width="5.5" style="59" customWidth="1"/>
    <col min="12" max="16384" width="9.1640625" style="59"/>
  </cols>
  <sheetData>
    <row r="1" spans="1:11" x14ac:dyDescent="0.1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1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x14ac:dyDescent="0.1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x14ac:dyDescent="0.1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x14ac:dyDescent="0.1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x14ac:dyDescent="0.1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x14ac:dyDescent="0.15">
      <c r="A8" s="80"/>
      <c r="B8" s="80"/>
      <c r="C8" s="80"/>
      <c r="D8" s="80"/>
      <c r="E8" s="80"/>
      <c r="F8" s="80"/>
      <c r="G8" s="80"/>
      <c r="H8" s="80"/>
      <c r="I8" s="80" t="s">
        <v>1087</v>
      </c>
      <c r="J8" s="80"/>
      <c r="K8" s="80"/>
    </row>
    <row r="9" spans="1:11" x14ac:dyDescent="0.15">
      <c r="A9" s="80"/>
      <c r="B9" s="80"/>
      <c r="C9" s="80"/>
      <c r="D9" s="80"/>
      <c r="E9" s="80"/>
      <c r="F9" s="80"/>
      <c r="G9" s="80"/>
      <c r="H9" s="80"/>
      <c r="I9" s="845" t="s">
        <v>722</v>
      </c>
      <c r="J9" s="80"/>
      <c r="K9" s="80"/>
    </row>
    <row r="10" spans="1:11" x14ac:dyDescent="0.15">
      <c r="A10" s="80"/>
      <c r="B10" s="80"/>
      <c r="C10" s="80"/>
      <c r="D10" s="80"/>
      <c r="E10" s="80"/>
      <c r="F10" s="80"/>
      <c r="G10" s="80"/>
      <c r="H10" s="80"/>
      <c r="I10" s="845" t="s">
        <v>971</v>
      </c>
      <c r="J10" s="80"/>
      <c r="K10" s="80"/>
    </row>
    <row r="11" spans="1:11" x14ac:dyDescent="0.15">
      <c r="A11" s="80"/>
      <c r="B11" s="80"/>
      <c r="C11" s="80"/>
      <c r="D11" s="80"/>
      <c r="E11" s="80"/>
      <c r="F11" s="80"/>
      <c r="G11" s="80"/>
      <c r="H11" s="80"/>
      <c r="I11" s="845" t="s">
        <v>1086</v>
      </c>
      <c r="J11" s="80"/>
      <c r="K11" s="80"/>
    </row>
    <row r="12" spans="1:11" x14ac:dyDescent="0.1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x14ac:dyDescent="0.1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x14ac:dyDescent="0.15">
      <c r="A14" s="80" t="s">
        <v>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x14ac:dyDescent="0.15">
      <c r="A15" s="80" t="s">
        <v>1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x14ac:dyDescent="0.15">
      <c r="A16" s="80" t="s">
        <v>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x14ac:dyDescent="0.1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x14ac:dyDescent="0.1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x14ac:dyDescent="0.15">
      <c r="A19" s="897"/>
      <c r="B19" s="897"/>
      <c r="C19" s="897"/>
      <c r="D19" s="897"/>
      <c r="E19" s="897"/>
      <c r="F19" s="80" t="s">
        <v>3</v>
      </c>
      <c r="G19" s="80"/>
      <c r="H19" s="80"/>
      <c r="I19" s="80"/>
      <c r="J19" s="80"/>
      <c r="K19" s="80"/>
    </row>
    <row r="20" spans="1:11" x14ac:dyDescent="0.15">
      <c r="A20" s="898" t="s">
        <v>4</v>
      </c>
      <c r="B20" s="898"/>
      <c r="C20" s="640" t="str">
        <f>C137</f>
        <v>June 30, 2025</v>
      </c>
      <c r="D20" s="80"/>
      <c r="E20" s="80"/>
      <c r="F20" s="80"/>
      <c r="G20" s="80"/>
      <c r="H20" s="80"/>
      <c r="I20" s="80"/>
      <c r="J20" s="80"/>
      <c r="K20" s="80"/>
    </row>
    <row r="21" spans="1:11" x14ac:dyDescent="0.1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x14ac:dyDescent="0.15">
      <c r="A22" s="80" t="s">
        <v>5</v>
      </c>
      <c r="B22" s="80"/>
      <c r="C22" s="641"/>
      <c r="D22" s="80" t="s">
        <v>6</v>
      </c>
      <c r="E22" s="80"/>
      <c r="F22" s="80"/>
      <c r="G22" s="80"/>
      <c r="H22" s="80"/>
      <c r="I22" s="80"/>
      <c r="J22" s="900"/>
      <c r="K22" s="900"/>
    </row>
    <row r="23" spans="1:11" x14ac:dyDescent="0.1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x14ac:dyDescent="0.15">
      <c r="A24" s="80" t="s">
        <v>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 x14ac:dyDescent="0.15">
      <c r="A25" s="80" t="s">
        <v>8</v>
      </c>
      <c r="B25" s="80"/>
      <c r="C25" s="80"/>
      <c r="D25" s="80"/>
      <c r="E25" s="80"/>
      <c r="F25" s="641"/>
      <c r="G25" s="80" t="s">
        <v>9</v>
      </c>
      <c r="H25" s="80"/>
      <c r="I25" s="80"/>
      <c r="J25" s="80"/>
      <c r="K25" s="80"/>
    </row>
    <row r="26" spans="1:11" x14ac:dyDescent="0.15">
      <c r="A26" s="80" t="s">
        <v>10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x14ac:dyDescent="0.1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 x14ac:dyDescent="0.15">
      <c r="A28" s="80" t="s">
        <v>5</v>
      </c>
      <c r="B28" s="80"/>
      <c r="C28" s="641"/>
      <c r="D28" s="80" t="s">
        <v>11</v>
      </c>
      <c r="E28" s="80"/>
      <c r="F28" s="80"/>
      <c r="G28" s="80"/>
      <c r="H28" s="80"/>
      <c r="I28" s="900"/>
      <c r="J28" s="900"/>
      <c r="K28" s="80" t="s">
        <v>12</v>
      </c>
    </row>
    <row r="29" spans="1:11" x14ac:dyDescent="0.15">
      <c r="A29" s="641"/>
      <c r="B29" s="80" t="s">
        <v>13</v>
      </c>
      <c r="C29" s="80"/>
      <c r="D29" s="80"/>
      <c r="E29" s="80"/>
      <c r="F29" s="900"/>
      <c r="G29" s="900"/>
      <c r="H29" s="80"/>
      <c r="I29" s="80"/>
      <c r="J29" s="80"/>
      <c r="K29" s="80"/>
    </row>
    <row r="30" spans="1:11" x14ac:dyDescent="0.1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</row>
    <row r="31" spans="1:11" x14ac:dyDescent="0.15">
      <c r="A31" s="80" t="s">
        <v>14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</row>
    <row r="32" spans="1:11" x14ac:dyDescent="0.15">
      <c r="A32" s="80" t="s">
        <v>15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x14ac:dyDescent="0.1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</row>
    <row r="34" spans="1:11" x14ac:dyDescent="0.1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1" x14ac:dyDescent="0.15">
      <c r="A35" s="80" t="s">
        <v>16</v>
      </c>
      <c r="B35" s="80"/>
      <c r="C35" s="80"/>
      <c r="D35" s="80"/>
      <c r="E35" s="80"/>
      <c r="F35" s="80"/>
      <c r="G35" s="80" t="s">
        <v>17</v>
      </c>
      <c r="H35" s="80"/>
      <c r="I35" s="80"/>
      <c r="J35" s="80"/>
      <c r="K35" s="80"/>
    </row>
    <row r="36" spans="1:11" x14ac:dyDescent="0.1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</row>
    <row r="37" spans="1:11" ht="13" thickBot="1" x14ac:dyDescent="0.2">
      <c r="A37" s="549" t="s">
        <v>18</v>
      </c>
      <c r="B37" s="899"/>
      <c r="C37" s="899"/>
      <c r="D37" s="899"/>
      <c r="E37" s="80"/>
      <c r="F37" s="80"/>
      <c r="G37" s="536"/>
      <c r="H37" s="536"/>
      <c r="I37" s="536"/>
      <c r="J37" s="536"/>
      <c r="K37" s="80"/>
    </row>
    <row r="38" spans="1:11" x14ac:dyDescent="0.15">
      <c r="A38" s="80"/>
      <c r="B38" s="80" t="s">
        <v>19</v>
      </c>
      <c r="C38" s="80"/>
      <c r="D38" s="80"/>
      <c r="E38" s="80"/>
      <c r="F38" s="80"/>
      <c r="G38" s="80"/>
      <c r="H38" s="80"/>
      <c r="I38" s="80"/>
      <c r="J38" s="80"/>
      <c r="K38" s="80"/>
    </row>
    <row r="39" spans="1:11" ht="13" thickBot="1" x14ac:dyDescent="0.2">
      <c r="A39" s="80"/>
      <c r="B39" s="899"/>
      <c r="C39" s="899"/>
      <c r="D39" s="899"/>
      <c r="E39" s="80"/>
      <c r="F39" s="80"/>
      <c r="G39" s="536"/>
      <c r="H39" s="536"/>
      <c r="I39" s="536"/>
      <c r="J39" s="536"/>
      <c r="K39" s="80"/>
    </row>
    <row r="40" spans="1:11" x14ac:dyDescent="0.15">
      <c r="A40" s="80"/>
      <c r="B40" s="80"/>
      <c r="C40" s="80"/>
      <c r="D40" s="80" t="s">
        <v>20</v>
      </c>
      <c r="E40" s="80"/>
      <c r="F40" s="80"/>
      <c r="G40" s="80"/>
      <c r="H40" s="80"/>
      <c r="I40" s="80"/>
      <c r="J40" s="80"/>
      <c r="K40" s="80"/>
    </row>
    <row r="41" spans="1:11" ht="13" thickBot="1" x14ac:dyDescent="0.2">
      <c r="A41" s="80"/>
      <c r="B41" s="80" t="s">
        <v>21</v>
      </c>
      <c r="C41" s="80"/>
      <c r="D41" s="80"/>
      <c r="E41" s="80"/>
      <c r="F41" s="80"/>
      <c r="G41" s="536"/>
      <c r="H41" s="536"/>
      <c r="I41" s="536"/>
      <c r="J41" s="536"/>
      <c r="K41" s="80"/>
    </row>
    <row r="42" spans="1:11" x14ac:dyDescent="0.15">
      <c r="A42" s="80"/>
      <c r="B42" s="80" t="s">
        <v>22</v>
      </c>
      <c r="C42" s="80"/>
      <c r="D42" s="80"/>
      <c r="E42" s="80"/>
      <c r="F42" s="80"/>
      <c r="G42" s="80"/>
      <c r="H42" s="80"/>
      <c r="I42" s="80"/>
      <c r="J42" s="80"/>
      <c r="K42" s="80"/>
    </row>
    <row r="43" spans="1:11" ht="13" thickBot="1" x14ac:dyDescent="0.2">
      <c r="A43" s="80"/>
      <c r="B43" s="80" t="s">
        <v>23</v>
      </c>
      <c r="C43" s="80"/>
      <c r="D43" s="80"/>
      <c r="E43" s="80"/>
      <c r="F43" s="80"/>
      <c r="G43" s="536"/>
      <c r="H43" s="536"/>
      <c r="I43" s="536"/>
      <c r="J43" s="536"/>
      <c r="K43" s="80"/>
    </row>
    <row r="44" spans="1:11" x14ac:dyDescent="0.1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</row>
    <row r="45" spans="1:11" ht="13" thickBot="1" x14ac:dyDescent="0.2">
      <c r="A45" s="80"/>
      <c r="B45" s="80"/>
      <c r="C45" s="80"/>
      <c r="D45" s="80"/>
      <c r="E45" s="80"/>
      <c r="F45" s="80"/>
      <c r="G45" s="536"/>
      <c r="H45" s="536"/>
      <c r="I45" s="536"/>
      <c r="J45" s="536"/>
      <c r="K45" s="80"/>
    </row>
    <row r="46" spans="1:11" ht="13" thickBot="1" x14ac:dyDescent="0.2">
      <c r="A46" s="80"/>
      <c r="B46" s="80" t="s">
        <v>24</v>
      </c>
      <c r="C46" s="536"/>
      <c r="D46" s="536"/>
      <c r="E46" s="80"/>
      <c r="F46" s="80"/>
      <c r="G46" s="80"/>
      <c r="H46" s="80"/>
      <c r="I46" s="80"/>
      <c r="J46" s="80"/>
      <c r="K46" s="80"/>
    </row>
    <row r="47" spans="1:11" ht="13" thickBot="1" x14ac:dyDescent="0.2">
      <c r="A47" s="80"/>
      <c r="B47" s="80"/>
      <c r="C47" s="80"/>
      <c r="D47" s="80"/>
      <c r="E47" s="80"/>
      <c r="F47" s="80"/>
      <c r="G47" s="536"/>
      <c r="H47" s="536"/>
      <c r="I47" s="536"/>
      <c r="J47" s="536"/>
      <c r="K47" s="80"/>
    </row>
    <row r="48" spans="1:11" x14ac:dyDescent="0.1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</row>
    <row r="49" spans="1:11" ht="13" thickBot="1" x14ac:dyDescent="0.2">
      <c r="A49" s="80"/>
      <c r="B49" s="80" t="s">
        <v>25</v>
      </c>
      <c r="C49" s="83"/>
      <c r="D49" s="83"/>
      <c r="E49" s="80"/>
      <c r="F49" s="80"/>
      <c r="G49" s="536"/>
      <c r="H49" s="536"/>
      <c r="I49" s="536"/>
      <c r="J49" s="536"/>
      <c r="K49" s="80"/>
    </row>
    <row r="50" spans="1:11" x14ac:dyDescent="0.1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</row>
    <row r="51" spans="1:11" ht="13" thickBot="1" x14ac:dyDescent="0.2">
      <c r="A51" s="80"/>
      <c r="B51" s="80"/>
      <c r="C51" s="80"/>
      <c r="D51" s="80"/>
      <c r="E51" s="80"/>
      <c r="F51" s="80"/>
      <c r="G51" s="536"/>
      <c r="H51" s="536"/>
      <c r="I51" s="536"/>
      <c r="J51" s="536"/>
      <c r="K51" s="80"/>
    </row>
    <row r="52" spans="1:11" x14ac:dyDescent="0.1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</row>
    <row r="53" spans="1:11" ht="13" thickBot="1" x14ac:dyDescent="0.2">
      <c r="A53" s="642"/>
      <c r="B53" s="642"/>
      <c r="C53" s="642"/>
      <c r="D53" s="642"/>
      <c r="E53" s="642"/>
      <c r="F53" s="642"/>
      <c r="G53" s="642"/>
      <c r="H53" s="642"/>
      <c r="I53" s="642"/>
      <c r="J53" s="642"/>
      <c r="K53" s="642"/>
    </row>
    <row r="54" spans="1:11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</row>
    <row r="55" spans="1:11" x14ac:dyDescent="0.15">
      <c r="A55" s="80" t="s">
        <v>26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x14ac:dyDescent="0.1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12.75" customHeight="1" x14ac:dyDescent="0.15">
      <c r="A57" s="903" t="s">
        <v>27</v>
      </c>
      <c r="B57" s="903"/>
      <c r="C57" s="901"/>
      <c r="D57" s="901"/>
      <c r="E57" s="901"/>
      <c r="F57" s="80"/>
      <c r="G57" s="904" t="s">
        <v>28</v>
      </c>
      <c r="H57" s="904"/>
      <c r="I57" s="902"/>
      <c r="J57" s="902"/>
      <c r="K57" s="902"/>
    </row>
    <row r="58" spans="1:11" ht="12.75" customHeight="1" x14ac:dyDescent="0.15">
      <c r="A58" s="422"/>
      <c r="B58" s="422"/>
      <c r="C58" s="643"/>
      <c r="D58" s="643"/>
      <c r="E58" s="643"/>
      <c r="F58" s="80"/>
      <c r="G58" s="549"/>
      <c r="H58" s="549"/>
      <c r="I58" s="89"/>
      <c r="J58" s="89"/>
      <c r="K58" s="89"/>
    </row>
    <row r="59" spans="1:11" ht="16.5" customHeight="1" x14ac:dyDescent="0.15">
      <c r="A59" s="549" t="s">
        <v>29</v>
      </c>
      <c r="B59" s="897"/>
      <c r="C59" s="897"/>
      <c r="D59" s="897"/>
      <c r="E59" s="897"/>
      <c r="F59" s="897"/>
      <c r="G59" s="549"/>
      <c r="H59" s="549"/>
      <c r="I59" s="89"/>
      <c r="J59" s="89"/>
      <c r="K59" s="89"/>
    </row>
    <row r="60" spans="1:11" ht="17.25" customHeight="1" x14ac:dyDescent="0.15">
      <c r="A60" s="80"/>
      <c r="B60" s="905"/>
      <c r="C60" s="905"/>
      <c r="D60" s="905"/>
      <c r="E60" s="905"/>
      <c r="F60" s="905"/>
      <c r="G60" s="80"/>
      <c r="H60" s="80"/>
      <c r="I60" s="549"/>
      <c r="J60" s="549" t="s">
        <v>30</v>
      </c>
      <c r="K60" s="80"/>
    </row>
    <row r="61" spans="1:11" x14ac:dyDescent="0.15">
      <c r="A61" s="80"/>
      <c r="B61" s="80"/>
      <c r="C61" s="80"/>
      <c r="D61" s="80"/>
      <c r="E61" s="80"/>
      <c r="F61" s="80"/>
      <c r="G61" s="80"/>
      <c r="H61" s="80"/>
      <c r="I61" s="80"/>
      <c r="J61" s="644">
        <f>C147</f>
        <v>45230</v>
      </c>
      <c r="K61" s="80"/>
    </row>
    <row r="62" spans="1:1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121" spans="1:9" x14ac:dyDescent="0.15">
      <c r="A121" s="645"/>
      <c r="B121" s="1"/>
      <c r="C121" s="1"/>
      <c r="D121" s="1"/>
      <c r="E121" s="1"/>
      <c r="F121" s="1"/>
      <c r="G121" s="1"/>
      <c r="H121" s="1"/>
      <c r="I121" s="1"/>
    </row>
    <row r="122" spans="1:9" ht="13" x14ac:dyDescent="0.15">
      <c r="A122" s="66"/>
      <c r="B122" s="1"/>
      <c r="C122" s="1"/>
      <c r="D122" s="1"/>
      <c r="E122" s="1"/>
      <c r="F122" s="1"/>
      <c r="G122" s="1"/>
      <c r="H122" s="1"/>
      <c r="I122" s="1"/>
    </row>
    <row r="123" spans="1:9" ht="13" x14ac:dyDescent="0.15">
      <c r="A123" s="67"/>
      <c r="B123"/>
      <c r="C123"/>
      <c r="D123" s="1"/>
      <c r="E123" s="1"/>
      <c r="F123" s="1"/>
      <c r="G123" s="1"/>
      <c r="H123" s="1"/>
      <c r="I123" s="1"/>
    </row>
    <row r="124" spans="1:9" ht="13" x14ac:dyDescent="0.15">
      <c r="A124" s="67"/>
      <c r="B124"/>
      <c r="C124"/>
      <c r="D124" s="1"/>
      <c r="E124" s="1"/>
      <c r="F124" s="1"/>
      <c r="G124" s="1"/>
      <c r="H124" s="1"/>
      <c r="I124" s="1"/>
    </row>
    <row r="125" spans="1:9" ht="14" x14ac:dyDescent="0.15">
      <c r="A125" s="276" t="s">
        <v>31</v>
      </c>
      <c r="B125" s="277"/>
      <c r="C125" s="277"/>
      <c r="D125" s="277"/>
      <c r="E125" s="277"/>
      <c r="F125" s="277"/>
      <c r="G125" s="646"/>
      <c r="H125" s="647"/>
      <c r="I125" s="1"/>
    </row>
    <row r="126" spans="1:9" x14ac:dyDescent="0.15">
      <c r="A126" s="1"/>
      <c r="B126" s="1"/>
      <c r="C126" s="1"/>
      <c r="D126" s="1"/>
      <c r="E126" s="1"/>
      <c r="F126" s="1"/>
      <c r="G126" s="1"/>
      <c r="H126" s="648"/>
      <c r="I126" s="1"/>
    </row>
    <row r="127" spans="1:9" x14ac:dyDescent="0.15">
      <c r="A127" s="1"/>
      <c r="B127" s="1"/>
      <c r="C127" s="1"/>
      <c r="D127" s="1"/>
      <c r="E127" s="1"/>
      <c r="F127" s="1"/>
      <c r="G127" s="1"/>
      <c r="H127" s="648"/>
      <c r="I127" s="1"/>
    </row>
    <row r="128" spans="1:9" x14ac:dyDescent="0.15">
      <c r="A128" s="1"/>
      <c r="B128" s="1"/>
      <c r="C128" s="1"/>
      <c r="D128" s="1"/>
      <c r="E128" s="1"/>
      <c r="F128" s="1"/>
      <c r="G128" s="1"/>
      <c r="H128" s="648"/>
      <c r="I128" s="1"/>
    </row>
    <row r="129" spans="1:8" ht="13" x14ac:dyDescent="0.15">
      <c r="A129" s="67" t="s">
        <v>32</v>
      </c>
      <c r="B129"/>
      <c r="C129" s="278">
        <v>45107</v>
      </c>
      <c r="D129" s="1"/>
      <c r="E129" s="1"/>
      <c r="F129" s="1"/>
      <c r="G129" s="1"/>
      <c r="H129" s="648"/>
    </row>
    <row r="130" spans="1:8" ht="13" x14ac:dyDescent="0.15">
      <c r="A130" s="67"/>
      <c r="B130"/>
      <c r="C130" s="28" t="s">
        <v>33</v>
      </c>
      <c r="D130" s="1"/>
      <c r="E130" s="1"/>
      <c r="F130" s="1"/>
      <c r="G130" s="1"/>
      <c r="H130" s="648"/>
    </row>
    <row r="131" spans="1:8" x14ac:dyDescent="0.15">
      <c r="A131" s="1"/>
      <c r="B131" s="1"/>
      <c r="C131" s="1"/>
      <c r="D131" s="1"/>
      <c r="E131" s="1"/>
      <c r="F131" s="1"/>
      <c r="G131" s="1"/>
      <c r="H131" s="648"/>
    </row>
    <row r="132" spans="1:8" ht="13" x14ac:dyDescent="0.15">
      <c r="A132" s="67" t="s">
        <v>34</v>
      </c>
      <c r="B132"/>
      <c r="C132" s="1" t="s">
        <v>35</v>
      </c>
      <c r="D132" s="1"/>
      <c r="E132" s="1"/>
      <c r="F132" s="1"/>
      <c r="G132" s="1"/>
      <c r="H132" s="648"/>
    </row>
    <row r="133" spans="1:8" ht="13" x14ac:dyDescent="0.15">
      <c r="A133" s="67"/>
      <c r="B133"/>
      <c r="C133" s="324">
        <v>45473</v>
      </c>
      <c r="D133" s="1"/>
      <c r="E133" s="1"/>
      <c r="F133" s="1"/>
      <c r="G133" s="1"/>
      <c r="H133" s="648"/>
    </row>
    <row r="134" spans="1:8" ht="13" x14ac:dyDescent="0.15">
      <c r="A134" s="67"/>
      <c r="B134"/>
      <c r="C134" s="28" t="s">
        <v>36</v>
      </c>
      <c r="D134" s="1"/>
      <c r="E134" s="1"/>
      <c r="F134" s="1"/>
      <c r="G134" s="1"/>
      <c r="H134" s="648"/>
    </row>
    <row r="135" spans="1:8" ht="13" x14ac:dyDescent="0.15">
      <c r="A135" s="1"/>
      <c r="B135"/>
      <c r="C135"/>
      <c r="D135" s="1"/>
      <c r="E135" s="1"/>
      <c r="F135" s="1"/>
      <c r="G135" s="1"/>
      <c r="H135" s="648"/>
    </row>
    <row r="136" spans="1:8" ht="13" x14ac:dyDescent="0.15">
      <c r="A136" s="67" t="s">
        <v>37</v>
      </c>
      <c r="B136"/>
      <c r="C136" s="332" t="s">
        <v>38</v>
      </c>
      <c r="D136" s="1"/>
      <c r="E136" s="1"/>
      <c r="F136" s="1"/>
      <c r="G136" s="1"/>
      <c r="H136" s="648"/>
    </row>
    <row r="137" spans="1:8" ht="13" x14ac:dyDescent="0.15">
      <c r="A137" s="67"/>
      <c r="B137"/>
      <c r="C137" s="29" t="s">
        <v>39</v>
      </c>
      <c r="D137" s="1"/>
      <c r="E137" s="1"/>
      <c r="F137" s="1"/>
      <c r="G137" s="1"/>
      <c r="H137" s="648"/>
    </row>
    <row r="138" spans="1:8" ht="13" x14ac:dyDescent="0.15">
      <c r="A138" s="67"/>
      <c r="B138"/>
      <c r="C138" s="278">
        <v>45838</v>
      </c>
      <c r="D138" s="1"/>
      <c r="E138" s="1"/>
      <c r="F138" s="1"/>
      <c r="G138" s="1"/>
      <c r="H138" s="648"/>
    </row>
    <row r="139" spans="1:8" ht="13" x14ac:dyDescent="0.15">
      <c r="A139" s="67"/>
      <c r="B139"/>
      <c r="C139" s="333" t="s">
        <v>40</v>
      </c>
      <c r="D139" s="1"/>
      <c r="E139" s="1"/>
      <c r="F139" s="1"/>
      <c r="G139" s="1"/>
      <c r="H139" s="648"/>
    </row>
    <row r="140" spans="1:8" ht="13" x14ac:dyDescent="0.15">
      <c r="A140" s="67"/>
      <c r="B140"/>
      <c r="C140" t="s">
        <v>40</v>
      </c>
      <c r="D140" s="1"/>
      <c r="E140" s="1"/>
      <c r="F140" s="1"/>
      <c r="G140" s="1"/>
      <c r="H140" s="648"/>
    </row>
    <row r="141" spans="1:8" ht="13" x14ac:dyDescent="0.15">
      <c r="A141" s="67"/>
      <c r="B141"/>
      <c r="C141" s="28" t="s">
        <v>41</v>
      </c>
      <c r="D141" s="1"/>
      <c r="E141" s="1"/>
      <c r="F141" s="1"/>
      <c r="G141" s="1"/>
      <c r="H141" s="648"/>
    </row>
    <row r="142" spans="1:8" ht="13" x14ac:dyDescent="0.15">
      <c r="A142" s="67"/>
      <c r="B142"/>
      <c r="C142"/>
      <c r="D142" s="1"/>
      <c r="E142" s="1"/>
      <c r="F142" s="1"/>
      <c r="G142" s="1"/>
      <c r="H142" s="648"/>
    </row>
    <row r="143" spans="1:8" ht="13" x14ac:dyDescent="0.15">
      <c r="A143" s="67" t="s">
        <v>42</v>
      </c>
      <c r="B143"/>
      <c r="C143" s="29" t="s">
        <v>43</v>
      </c>
      <c r="D143" s="1"/>
      <c r="E143" s="896" t="s">
        <v>44</v>
      </c>
      <c r="F143" s="896"/>
      <c r="G143" s="896"/>
      <c r="H143" s="648"/>
    </row>
    <row r="144" spans="1:8" x14ac:dyDescent="0.15">
      <c r="A144" s="645" t="s">
        <v>45</v>
      </c>
      <c r="B144" s="1"/>
      <c r="C144" s="649">
        <v>45474</v>
      </c>
      <c r="D144" s="1"/>
      <c r="E144" s="896"/>
      <c r="F144" s="896"/>
      <c r="G144" s="896"/>
      <c r="H144" s="648"/>
    </row>
    <row r="145" spans="1:8" x14ac:dyDescent="0.15">
      <c r="A145" s="645"/>
      <c r="B145" s="1"/>
      <c r="C145" s="1"/>
      <c r="D145" s="1"/>
      <c r="E145" s="1"/>
      <c r="F145" s="1"/>
      <c r="G145" s="1"/>
      <c r="H145" s="648"/>
    </row>
    <row r="146" spans="1:8" x14ac:dyDescent="0.15">
      <c r="A146" s="645"/>
      <c r="B146" s="1"/>
      <c r="C146" s="1"/>
      <c r="D146" s="1"/>
      <c r="E146" s="1"/>
      <c r="F146" s="1"/>
      <c r="G146" s="1"/>
      <c r="H146" s="648"/>
    </row>
    <row r="147" spans="1:8" x14ac:dyDescent="0.15">
      <c r="A147" s="279" t="s">
        <v>46</v>
      </c>
      <c r="B147" s="280"/>
      <c r="C147" s="281">
        <v>45230</v>
      </c>
      <c r="D147" s="1"/>
      <c r="E147" s="1"/>
      <c r="F147" s="1"/>
      <c r="G147" s="1"/>
      <c r="H147" s="648"/>
    </row>
    <row r="148" spans="1:8" x14ac:dyDescent="0.15">
      <c r="A148" s="650"/>
      <c r="B148" s="651"/>
      <c r="C148" s="651"/>
      <c r="D148" s="651"/>
      <c r="E148" s="651"/>
      <c r="F148" s="651"/>
      <c r="G148" s="651"/>
      <c r="H148" s="652"/>
    </row>
  </sheetData>
  <mergeCells count="14">
    <mergeCell ref="E143:G144"/>
    <mergeCell ref="A19:E19"/>
    <mergeCell ref="A20:B20"/>
    <mergeCell ref="B39:D39"/>
    <mergeCell ref="I28:J28"/>
    <mergeCell ref="F29:G29"/>
    <mergeCell ref="B37:D37"/>
    <mergeCell ref="C57:E57"/>
    <mergeCell ref="I57:K57"/>
    <mergeCell ref="J22:K22"/>
    <mergeCell ref="A57:B57"/>
    <mergeCell ref="G57:H57"/>
    <mergeCell ref="B59:F59"/>
    <mergeCell ref="B60:F60"/>
  </mergeCells>
  <phoneticPr fontId="12" type="noConversion"/>
  <dataValidations count="4">
    <dataValidation type="date" allowBlank="1" showInputMessage="1" showErrorMessage="1" promptTitle="This needs to be a date format" prompt="Please input as 06/30/xx" sqref="C20" xr:uid="{00000000-0002-0000-0000-000000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8 C22 F25" xr:uid="{00000000-0002-0000-0000-000001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J22:K22 I28:J28 F29:G29" xr:uid="{00000000-0002-0000-0000-000002000000}">
      <formula1>0</formula1>
      <formula2>1E+23</formula2>
    </dataValidation>
    <dataValidation operator="greaterThan" allowBlank="1" showInputMessage="1" showErrorMessage="1" sqref="C57:E58" xr:uid="{00000000-0002-0000-0000-000003000000}"/>
  </dataValidations>
  <pageMargins left="0.55000000000000004" right="0" top="0.5" bottom="0.25" header="0.5" footer="0"/>
  <pageSetup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9694-39E7-4412-9B40-A2C609838713}">
  <sheetPr codeName="Sheet39"/>
  <dimension ref="A1:I33"/>
  <sheetViews>
    <sheetView showGridLines="0" topLeftCell="A3" zoomScale="130" zoomScaleNormal="130" workbookViewId="0">
      <selection activeCell="L9" sqref="L9"/>
    </sheetView>
  </sheetViews>
  <sheetFormatPr baseColWidth="10" defaultColWidth="8.83203125" defaultRowHeight="16" x14ac:dyDescent="0.2"/>
  <cols>
    <col min="1" max="1" width="24.83203125" style="706" customWidth="1"/>
    <col min="9" max="9" width="6.6640625" customWidth="1"/>
  </cols>
  <sheetData>
    <row r="1" spans="1:9" ht="13" x14ac:dyDescent="0.15">
      <c r="A1" t="s">
        <v>1010</v>
      </c>
    </row>
    <row r="2" spans="1:9" x14ac:dyDescent="0.2">
      <c r="A2" s="706" t="s">
        <v>1011</v>
      </c>
    </row>
    <row r="4" spans="1:9" x14ac:dyDescent="0.2">
      <c r="A4" s="880"/>
      <c r="B4" s="881" t="s">
        <v>1094</v>
      </c>
      <c r="C4" s="60"/>
      <c r="D4" s="60"/>
      <c r="E4" s="60"/>
      <c r="F4" s="60"/>
      <c r="G4" s="60"/>
      <c r="H4" s="60"/>
      <c r="I4" s="60"/>
    </row>
    <row r="5" spans="1:9" x14ac:dyDescent="0.2">
      <c r="A5" s="878" t="s">
        <v>1074</v>
      </c>
      <c r="B5" s="879" t="s">
        <v>1050</v>
      </c>
      <c r="C5" s="879"/>
      <c r="D5" s="879"/>
      <c r="E5" s="879"/>
      <c r="F5" s="879"/>
      <c r="G5" s="879"/>
      <c r="H5" s="879"/>
      <c r="I5" s="879"/>
    </row>
    <row r="6" spans="1:9" x14ac:dyDescent="0.2">
      <c r="A6" s="756" t="s">
        <v>986</v>
      </c>
      <c r="B6" s="758" t="s">
        <v>1051</v>
      </c>
      <c r="C6" s="757"/>
      <c r="D6" s="757"/>
      <c r="E6" s="757"/>
      <c r="F6" s="757"/>
      <c r="G6" s="757"/>
      <c r="H6" s="757"/>
      <c r="I6" s="757"/>
    </row>
    <row r="7" spans="1:9" x14ac:dyDescent="0.2">
      <c r="A7" s="756" t="s">
        <v>987</v>
      </c>
      <c r="B7" s="757" t="s">
        <v>1052</v>
      </c>
      <c r="C7" s="757"/>
      <c r="D7" s="757"/>
      <c r="E7" s="757"/>
      <c r="F7" s="757"/>
      <c r="G7" s="757"/>
      <c r="H7" s="757"/>
      <c r="I7" s="757"/>
    </row>
    <row r="8" spans="1:9" x14ac:dyDescent="0.2">
      <c r="A8" s="756" t="s">
        <v>988</v>
      </c>
      <c r="B8" s="757" t="s">
        <v>1053</v>
      </c>
      <c r="C8" s="757"/>
      <c r="D8" s="757"/>
      <c r="E8" s="757"/>
      <c r="F8" s="757"/>
      <c r="G8" s="757"/>
      <c r="H8" s="757"/>
      <c r="I8" s="757"/>
    </row>
    <row r="9" spans="1:9" x14ac:dyDescent="0.2">
      <c r="A9" s="756" t="s">
        <v>989</v>
      </c>
      <c r="B9" s="757" t="s">
        <v>1054</v>
      </c>
      <c r="C9" s="757"/>
      <c r="D9" s="757"/>
      <c r="E9" s="757"/>
      <c r="F9" s="757"/>
      <c r="G9" s="757"/>
      <c r="H9" s="757"/>
      <c r="I9" s="757"/>
    </row>
    <row r="10" spans="1:9" x14ac:dyDescent="0.2">
      <c r="A10" s="756" t="s">
        <v>990</v>
      </c>
      <c r="B10" s="757" t="s">
        <v>1055</v>
      </c>
      <c r="C10" s="757"/>
      <c r="D10" s="757"/>
      <c r="E10" s="757"/>
      <c r="F10" s="757"/>
      <c r="G10" s="757"/>
      <c r="H10" s="757"/>
      <c r="I10" s="757"/>
    </row>
    <row r="11" spans="1:9" x14ac:dyDescent="0.2">
      <c r="A11" s="756" t="s">
        <v>991</v>
      </c>
      <c r="B11" s="757" t="s">
        <v>1056</v>
      </c>
      <c r="C11" s="757"/>
      <c r="D11" s="757"/>
      <c r="E11" s="757"/>
      <c r="F11" s="757"/>
      <c r="G11" s="757"/>
      <c r="H11" s="757"/>
      <c r="I11" s="757"/>
    </row>
    <row r="12" spans="1:9" x14ac:dyDescent="0.2">
      <c r="A12" s="756" t="s">
        <v>992</v>
      </c>
      <c r="B12" s="757" t="s">
        <v>1057</v>
      </c>
      <c r="C12" s="757"/>
      <c r="D12" s="757"/>
      <c r="E12" s="757"/>
      <c r="F12" s="757"/>
      <c r="G12" s="757"/>
      <c r="H12" s="757"/>
      <c r="I12" s="757"/>
    </row>
    <row r="13" spans="1:9" x14ac:dyDescent="0.2">
      <c r="A13" s="777" t="s">
        <v>977</v>
      </c>
      <c r="B13" s="758" t="s">
        <v>1079</v>
      </c>
      <c r="C13" s="757"/>
      <c r="D13" s="757"/>
      <c r="E13" s="757"/>
      <c r="F13" s="757"/>
      <c r="G13" s="757"/>
      <c r="H13" s="757"/>
      <c r="I13" s="757"/>
    </row>
    <row r="14" spans="1:9" x14ac:dyDescent="0.2">
      <c r="A14" s="756" t="s">
        <v>993</v>
      </c>
      <c r="B14" s="759" t="s">
        <v>1059</v>
      </c>
      <c r="C14" s="757"/>
      <c r="D14" s="757"/>
      <c r="E14" s="757"/>
      <c r="F14" s="757"/>
      <c r="G14" s="757"/>
      <c r="H14" s="757"/>
      <c r="I14" s="757"/>
    </row>
    <row r="15" spans="1:9" x14ac:dyDescent="0.2">
      <c r="A15" s="756" t="s">
        <v>994</v>
      </c>
      <c r="B15" s="760" t="s">
        <v>1060</v>
      </c>
      <c r="C15" s="757"/>
      <c r="D15" s="757"/>
      <c r="E15" s="757"/>
      <c r="F15" s="757"/>
      <c r="G15" s="757"/>
      <c r="H15" s="757"/>
      <c r="I15" s="757"/>
    </row>
    <row r="16" spans="1:9" x14ac:dyDescent="0.2">
      <c r="A16" s="756" t="s">
        <v>995</v>
      </c>
      <c r="B16" s="760" t="s">
        <v>1061</v>
      </c>
      <c r="C16" s="757"/>
      <c r="D16" s="757"/>
      <c r="E16" s="757"/>
      <c r="F16" s="757"/>
      <c r="G16" s="757"/>
      <c r="H16" s="757"/>
      <c r="I16" s="757"/>
    </row>
    <row r="17" spans="1:9" x14ac:dyDescent="0.2">
      <c r="A17" s="756" t="s">
        <v>996</v>
      </c>
      <c r="B17" s="760" t="s">
        <v>1062</v>
      </c>
      <c r="C17" s="757"/>
      <c r="D17" s="757"/>
      <c r="E17" s="757"/>
      <c r="F17" s="757"/>
      <c r="G17" s="757"/>
      <c r="H17" s="757"/>
      <c r="I17" s="757"/>
    </row>
    <row r="18" spans="1:9" x14ac:dyDescent="0.2">
      <c r="A18" s="756" t="s">
        <v>997</v>
      </c>
      <c r="B18" s="760" t="s">
        <v>1063</v>
      </c>
      <c r="C18" s="757"/>
      <c r="D18" s="757"/>
      <c r="E18" s="757"/>
      <c r="F18" s="757"/>
      <c r="G18" s="757"/>
      <c r="H18" s="757"/>
      <c r="I18" s="757"/>
    </row>
    <row r="19" spans="1:9" x14ac:dyDescent="0.2">
      <c r="A19" s="756" t="s">
        <v>998</v>
      </c>
      <c r="B19" s="759" t="s">
        <v>1058</v>
      </c>
      <c r="C19" s="757"/>
      <c r="D19" s="757"/>
      <c r="E19" s="757"/>
      <c r="F19" s="757"/>
      <c r="G19" s="757"/>
      <c r="H19" s="757"/>
      <c r="I19" s="757"/>
    </row>
    <row r="20" spans="1:9" x14ac:dyDescent="0.2">
      <c r="A20" s="756" t="s">
        <v>999</v>
      </c>
      <c r="B20" s="759" t="s">
        <v>1064</v>
      </c>
      <c r="C20" s="757"/>
      <c r="D20" s="757"/>
      <c r="E20" s="757"/>
      <c r="F20" s="757"/>
      <c r="G20" s="757"/>
      <c r="H20" s="757"/>
      <c r="I20" s="757"/>
    </row>
    <row r="21" spans="1:9" x14ac:dyDescent="0.2">
      <c r="A21" s="756" t="s">
        <v>1000</v>
      </c>
      <c r="B21" s="759" t="s">
        <v>1065</v>
      </c>
      <c r="C21" s="757"/>
      <c r="D21" s="757"/>
      <c r="E21" s="757"/>
      <c r="F21" s="757"/>
      <c r="G21" s="757"/>
      <c r="H21" s="757"/>
      <c r="I21" s="757"/>
    </row>
    <row r="22" spans="1:9" x14ac:dyDescent="0.2">
      <c r="A22" s="778" t="s">
        <v>1001</v>
      </c>
      <c r="B22" s="758" t="s">
        <v>1075</v>
      </c>
      <c r="C22" s="757"/>
      <c r="D22" s="757"/>
      <c r="E22" s="757"/>
      <c r="F22" s="757"/>
      <c r="G22" s="757"/>
      <c r="H22" s="757"/>
      <c r="I22" s="757"/>
    </row>
    <row r="23" spans="1:9" x14ac:dyDescent="0.2">
      <c r="A23" s="756" t="s">
        <v>1002</v>
      </c>
      <c r="B23" s="760" t="s">
        <v>1066</v>
      </c>
      <c r="C23" s="757"/>
      <c r="D23" s="757"/>
      <c r="E23" s="757"/>
      <c r="F23" s="757"/>
      <c r="G23" s="757"/>
      <c r="H23" s="757"/>
      <c r="I23" s="757"/>
    </row>
    <row r="24" spans="1:9" x14ac:dyDescent="0.2">
      <c r="A24" s="761" t="s">
        <v>1003</v>
      </c>
      <c r="B24" s="759" t="s">
        <v>1067</v>
      </c>
      <c r="C24" s="757"/>
      <c r="D24" s="757"/>
      <c r="E24" s="757"/>
      <c r="F24" s="757"/>
      <c r="G24" s="757"/>
      <c r="H24" s="757"/>
      <c r="I24" s="757"/>
    </row>
    <row r="25" spans="1:9" x14ac:dyDescent="0.2">
      <c r="A25" s="761" t="s">
        <v>1004</v>
      </c>
      <c r="B25" s="759" t="s">
        <v>1068</v>
      </c>
      <c r="C25" s="757"/>
      <c r="D25" s="757"/>
      <c r="E25" s="757"/>
      <c r="F25" s="757"/>
      <c r="G25" s="757"/>
      <c r="H25" s="757"/>
      <c r="I25" s="757"/>
    </row>
    <row r="26" spans="1:9" x14ac:dyDescent="0.2">
      <c r="A26" s="761" t="s">
        <v>1005</v>
      </c>
      <c r="B26" s="759" t="s">
        <v>1069</v>
      </c>
      <c r="C26" s="757"/>
      <c r="D26" s="757"/>
      <c r="E26" s="757"/>
      <c r="F26" s="757"/>
      <c r="G26" s="757"/>
      <c r="H26" s="757"/>
      <c r="I26" s="757"/>
    </row>
    <row r="27" spans="1:9" x14ac:dyDescent="0.2">
      <c r="A27" s="761" t="s">
        <v>1006</v>
      </c>
      <c r="B27" s="759" t="s">
        <v>662</v>
      </c>
      <c r="C27" s="757"/>
      <c r="D27" s="757"/>
      <c r="E27" s="757"/>
      <c r="F27" s="757"/>
      <c r="G27" s="757"/>
      <c r="H27" s="757"/>
      <c r="I27" s="757"/>
    </row>
    <row r="28" spans="1:9" x14ac:dyDescent="0.2">
      <c r="A28" s="761" t="s">
        <v>1007</v>
      </c>
      <c r="B28" s="759" t="s">
        <v>1070</v>
      </c>
      <c r="C28" s="757"/>
      <c r="D28" s="757"/>
      <c r="E28" s="757"/>
      <c r="F28" s="757"/>
      <c r="G28" s="757"/>
      <c r="H28" s="757"/>
      <c r="I28" s="757"/>
    </row>
    <row r="29" spans="1:9" x14ac:dyDescent="0.2">
      <c r="A29" s="761" t="s">
        <v>693</v>
      </c>
      <c r="B29" s="759" t="s">
        <v>1071</v>
      </c>
      <c r="C29" s="757"/>
      <c r="D29" s="757"/>
      <c r="E29" s="757"/>
      <c r="F29" s="757"/>
      <c r="G29" s="757"/>
      <c r="H29" s="757"/>
      <c r="I29" s="757"/>
    </row>
    <row r="30" spans="1:9" x14ac:dyDescent="0.2">
      <c r="A30" s="761" t="s">
        <v>1008</v>
      </c>
      <c r="B30" s="757" t="s">
        <v>1072</v>
      </c>
      <c r="C30" s="757"/>
      <c r="D30" s="757"/>
      <c r="E30" s="757"/>
      <c r="F30" s="757"/>
      <c r="G30" s="757"/>
      <c r="H30" s="757"/>
      <c r="I30" s="757"/>
    </row>
    <row r="31" spans="1:9" x14ac:dyDescent="0.2">
      <c r="A31" s="761" t="s">
        <v>1009</v>
      </c>
      <c r="B31" s="757" t="s">
        <v>1073</v>
      </c>
      <c r="C31" s="757"/>
      <c r="D31" s="757"/>
      <c r="E31" s="757"/>
      <c r="F31" s="757"/>
      <c r="G31" s="757"/>
      <c r="H31" s="757"/>
      <c r="I31" s="757"/>
    </row>
    <row r="32" spans="1:9" x14ac:dyDescent="0.2">
      <c r="A32" s="761" t="s">
        <v>1095</v>
      </c>
      <c r="B32" s="758" t="s">
        <v>1076</v>
      </c>
      <c r="C32" s="757"/>
      <c r="D32" s="757"/>
      <c r="E32" s="757"/>
      <c r="F32" s="757"/>
      <c r="G32" s="757"/>
      <c r="H32" s="757"/>
      <c r="I32" s="757"/>
    </row>
    <row r="33" spans="1:9" x14ac:dyDescent="0.2">
      <c r="A33" s="761" t="s">
        <v>1096</v>
      </c>
      <c r="B33" s="759" t="s">
        <v>1020</v>
      </c>
      <c r="C33" s="757"/>
      <c r="D33" s="757"/>
      <c r="E33" s="757"/>
      <c r="F33" s="757"/>
      <c r="G33" s="757"/>
      <c r="H33" s="757"/>
      <c r="I33" s="757"/>
    </row>
  </sheetData>
  <hyperlinks>
    <hyperlink ref="A5" location="HypLink3" display="HypLink3" xr:uid="{67CE94B6-270B-4209-85B2-D571E30696DD}"/>
    <hyperlink ref="A6" location="HypLink4" display="HypLink4" xr:uid="{F75DB722-2E19-4BEA-A123-60A56613B434}"/>
    <hyperlink ref="A7" location="HypLink6" display="HypLink6" xr:uid="{E791700F-4461-4FEF-867F-8BBFF66D5B52}"/>
    <hyperlink ref="A8" location="HypLink9" display="HypLink9" xr:uid="{DCD9CC4C-9252-41F2-8554-909B2C575DC0}"/>
    <hyperlink ref="A9" location="HypLink11" display="HypLink11" xr:uid="{6B3BC0ED-CA5A-433E-9CF8-8B8D5ECD1DDA}"/>
    <hyperlink ref="A10" location="HypLink12" display="HypLink12" xr:uid="{17AEBBE2-9723-40C0-87F9-714F7CA1033A}"/>
    <hyperlink ref="A11" location="HypLink13" display="HypLink13" xr:uid="{61F92DC4-86B7-41E2-A960-EEA24D3EA6C7}"/>
    <hyperlink ref="A12" location="HypLink14" display="HypLink14" xr:uid="{2B41E2D5-F087-44C6-AED7-EDD3D32AA557}"/>
    <hyperlink ref="A13" location="HypLink15" display="HypLink15" xr:uid="{9AD435B9-2B58-4B12-9590-CEB17C2B3F33}"/>
    <hyperlink ref="A14" location="HypLink16" display="HypLink16" xr:uid="{9BB8E900-B99F-4761-BBC4-6957825B462B}"/>
    <hyperlink ref="A15" location="HypLink17" display="HypLink17" xr:uid="{347B5C7C-AF4C-4604-992F-A4C751A4D3CC}"/>
    <hyperlink ref="A16" location="HypLink18" display="HypLink18" xr:uid="{4B0A050B-2F21-498D-9627-6E1116ABBA77}"/>
    <hyperlink ref="A17" location="HypLink19" display="HypLink19" xr:uid="{4BBA58DD-4E8C-449C-84EE-00E8332F38DD}"/>
    <hyperlink ref="A18" location="HypLink20" display="HypLink20" xr:uid="{E7AA588B-B674-4D26-A602-2AF46481CA28}"/>
    <hyperlink ref="A19" location="HypLink21" display="HypLink21" xr:uid="{0DD14FB3-F512-471D-A17C-11B314F6A35E}"/>
    <hyperlink ref="A20" location="HypLink22" display="HypLink22" xr:uid="{550AC01E-4EDA-4A08-BD56-76BB34ECEC78}"/>
    <hyperlink ref="A21" location="HypLink23" display="HypLink23" xr:uid="{1692EB3E-4669-4877-A9C5-07E973C25116}"/>
    <hyperlink ref="A22" location="HypLink24" display="HypLink24" xr:uid="{DE9186FE-2A7D-4568-B90B-31D51BDAE62A}"/>
    <hyperlink ref="A23" location="HypLink25" display="HypLink25" xr:uid="{EEC8745D-22C8-43C1-AE56-865269606471}"/>
    <hyperlink ref="A24" location="HypLink26" display="HypLink26" xr:uid="{85127334-E6BC-4FBB-AB2A-9A8C7FD46061}"/>
    <hyperlink ref="A25" location="HypLink27" display="HypLink27" xr:uid="{F262315E-DF0F-4574-9B1B-4ADD03D10AD5}"/>
    <hyperlink ref="A26" location="HypLink28" display="HypLink28" xr:uid="{11FA3999-C894-4ADE-B1C7-196A65D6C7A3}"/>
    <hyperlink ref="A27" location="HypLink29" display="HypLink29" xr:uid="{EC0CB545-905A-4695-AF8A-8D6E3A4DC554}"/>
    <hyperlink ref="A28" location="HypLink30" display="HypLink30" xr:uid="{56FD79C0-88B1-43F8-AB1A-A89CD58A8FD2}"/>
    <hyperlink ref="A29" location="HypLink31" display="HypLink31" xr:uid="{9513FF3B-F564-4C32-ADBE-5859A92BD10E}"/>
    <hyperlink ref="A30" location="HypLink32" display="HypLink32" xr:uid="{3EB52D26-7CED-47CC-9A57-8422DEF509E7}"/>
    <hyperlink ref="A31" location="HypLink33" display="HypLink33" xr:uid="{F8AA0AC5-00BB-4218-B494-332D297B6B77}"/>
    <hyperlink ref="A32" location="HypLink34" display="HypLink34" xr:uid="{E23E352F-9CD9-44BB-9CCF-C19668007A24}"/>
    <hyperlink ref="A33" location="HypLink35" display="HypLink35" xr:uid="{E85F5E78-C755-48BB-B667-9B464BE18B8C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CFA26-B011-4755-AEBE-6CB90113EA52}">
  <sheetPr codeName="Sheet38"/>
  <dimension ref="A1:P87"/>
  <sheetViews>
    <sheetView topLeftCell="A5" zoomScale="145" zoomScaleNormal="145" workbookViewId="0">
      <selection activeCell="C32" sqref="C32"/>
    </sheetView>
  </sheetViews>
  <sheetFormatPr baseColWidth="10" defaultColWidth="9.1640625" defaultRowHeight="13" x14ac:dyDescent="0.15"/>
  <cols>
    <col min="1" max="1" width="3.33203125" style="699" customWidth="1"/>
    <col min="2" max="2" width="10.1640625" style="699" customWidth="1"/>
    <col min="3" max="3" width="16.83203125" style="699" customWidth="1"/>
    <col min="4" max="5" width="16" style="699" customWidth="1"/>
    <col min="6" max="6" width="19.5" style="699" customWidth="1"/>
    <col min="7" max="7" width="1.5" style="699" customWidth="1"/>
    <col min="8" max="16384" width="9.1640625" style="699"/>
  </cols>
  <sheetData>
    <row r="1" spans="1:16" ht="16" x14ac:dyDescent="0.2">
      <c r="A1" s="705" t="s">
        <v>1034</v>
      </c>
      <c r="B1" s="705"/>
      <c r="C1" s="705"/>
    </row>
    <row r="2" spans="1:16" ht="16" x14ac:dyDescent="0.2">
      <c r="A2" s="704"/>
      <c r="B2" s="703"/>
      <c r="C2" s="703"/>
    </row>
    <row r="3" spans="1:16" x14ac:dyDescent="0.15">
      <c r="A3" s="702"/>
    </row>
    <row r="4" spans="1:16" x14ac:dyDescent="0.15">
      <c r="A4" s="701"/>
    </row>
    <row r="5" spans="1:16" x14ac:dyDescent="0.15">
      <c r="A5" s="701"/>
      <c r="B5" s="737"/>
      <c r="C5" s="737"/>
      <c r="D5" s="737"/>
      <c r="E5" s="737"/>
      <c r="F5" s="737"/>
    </row>
    <row r="6" spans="1:16" x14ac:dyDescent="0.15">
      <c r="A6" s="700"/>
      <c r="B6" s="700"/>
      <c r="C6" s="700"/>
      <c r="D6" s="735" t="s">
        <v>722</v>
      </c>
      <c r="E6" s="735" t="s">
        <v>971</v>
      </c>
      <c r="F6" s="735" t="s">
        <v>972</v>
      </c>
      <c r="G6" s="700"/>
      <c r="H6" s="700"/>
      <c r="I6" s="700"/>
      <c r="J6" s="700"/>
      <c r="K6" s="700"/>
      <c r="L6" s="700"/>
      <c r="M6" s="700"/>
      <c r="N6" s="700"/>
      <c r="O6" s="700"/>
      <c r="P6" s="700"/>
    </row>
    <row r="7" spans="1:16" x14ac:dyDescent="0.15">
      <c r="A7" s="700"/>
      <c r="B7" s="710" t="s">
        <v>983</v>
      </c>
      <c r="C7" s="700"/>
      <c r="D7" s="741">
        <v>45397</v>
      </c>
      <c r="E7" s="765">
        <v>45451</v>
      </c>
      <c r="F7" s="743" t="s">
        <v>1049</v>
      </c>
      <c r="G7" s="700"/>
      <c r="H7" s="700"/>
      <c r="I7" s="700"/>
      <c r="J7" s="700"/>
      <c r="K7" s="700"/>
      <c r="L7" s="700"/>
      <c r="M7" s="700"/>
      <c r="N7" s="700"/>
      <c r="O7" s="700"/>
      <c r="P7" s="700"/>
    </row>
    <row r="8" spans="1:16" x14ac:dyDescent="0.15">
      <c r="A8" s="700"/>
      <c r="B8" s="700"/>
      <c r="C8" s="700"/>
      <c r="D8" s="764"/>
      <c r="E8" s="763" t="s">
        <v>1078</v>
      </c>
      <c r="F8" s="764"/>
      <c r="G8" s="700"/>
      <c r="H8" s="700"/>
      <c r="I8" s="700"/>
      <c r="J8" s="700"/>
      <c r="K8" s="700"/>
      <c r="L8" s="700"/>
      <c r="M8" s="700"/>
      <c r="N8" s="700"/>
      <c r="O8" s="700"/>
      <c r="P8" s="700"/>
    </row>
    <row r="9" spans="1:16" x14ac:dyDescent="0.15">
      <c r="A9" s="700"/>
      <c r="B9" s="700"/>
      <c r="C9" s="700"/>
      <c r="D9" s="700"/>
      <c r="E9" s="762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</row>
    <row r="10" spans="1:16" x14ac:dyDescent="0.15">
      <c r="A10" s="700"/>
      <c r="B10" s="736"/>
      <c r="C10" s="736"/>
      <c r="D10" s="736"/>
      <c r="E10" s="736"/>
      <c r="F10" s="736"/>
      <c r="G10" s="700"/>
      <c r="H10" s="700"/>
      <c r="I10" s="700"/>
      <c r="J10" s="700"/>
      <c r="K10" s="700"/>
      <c r="L10" s="700"/>
      <c r="M10" s="700"/>
      <c r="N10" s="700"/>
      <c r="O10" s="700"/>
      <c r="P10" s="700"/>
    </row>
    <row r="11" spans="1:16" x14ac:dyDescent="0.15">
      <c r="A11" s="700"/>
      <c r="B11" s="710" t="s">
        <v>1040</v>
      </c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</row>
    <row r="12" spans="1:16" x14ac:dyDescent="0.15">
      <c r="A12" s="700"/>
      <c r="B12" s="700"/>
      <c r="C12" s="700" t="s">
        <v>1043</v>
      </c>
      <c r="D12" s="749" t="s">
        <v>1077</v>
      </c>
      <c r="E12" s="749"/>
      <c r="F12" s="749"/>
      <c r="G12" s="700"/>
      <c r="H12" s="700"/>
      <c r="I12" s="700"/>
      <c r="J12" s="700"/>
      <c r="K12" s="700"/>
      <c r="L12" s="700"/>
      <c r="M12" s="700"/>
      <c r="N12" s="700"/>
      <c r="O12" s="700"/>
      <c r="P12" s="700"/>
    </row>
    <row r="13" spans="1:16" x14ac:dyDescent="0.15">
      <c r="A13" s="700"/>
      <c r="B13" s="700"/>
      <c r="C13" s="700" t="s">
        <v>1044</v>
      </c>
      <c r="D13" s="749"/>
      <c r="E13" s="749"/>
      <c r="F13" s="749"/>
      <c r="G13" s="700"/>
      <c r="H13" s="700"/>
      <c r="I13" s="700"/>
      <c r="J13" s="700"/>
      <c r="K13" s="700"/>
      <c r="L13" s="700"/>
      <c r="M13" s="700"/>
      <c r="N13" s="700"/>
      <c r="O13" s="700"/>
      <c r="P13" s="700"/>
    </row>
    <row r="14" spans="1:16" x14ac:dyDescent="0.15">
      <c r="A14" s="700"/>
      <c r="B14" s="700"/>
      <c r="C14" s="700" t="s">
        <v>1041</v>
      </c>
      <c r="D14" s="749" t="s">
        <v>1042</v>
      </c>
      <c r="E14" s="749"/>
      <c r="F14" s="749"/>
      <c r="G14" s="700"/>
      <c r="H14" s="700"/>
      <c r="I14" s="700"/>
      <c r="J14" s="700"/>
      <c r="K14" s="700"/>
      <c r="L14" s="700"/>
      <c r="M14" s="700"/>
      <c r="N14" s="700"/>
      <c r="O14" s="700"/>
      <c r="P14" s="700"/>
    </row>
    <row r="15" spans="1:16" x14ac:dyDescent="0.15">
      <c r="A15" s="700"/>
      <c r="B15" s="700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0"/>
      <c r="P15" s="700"/>
    </row>
    <row r="16" spans="1:16" x14ac:dyDescent="0.15">
      <c r="A16" s="700"/>
      <c r="B16" s="710" t="s">
        <v>984</v>
      </c>
      <c r="C16" s="700"/>
      <c r="D16" s="700"/>
      <c r="E16" s="700"/>
      <c r="F16" s="700"/>
      <c r="G16" s="700"/>
      <c r="H16" s="700"/>
      <c r="I16" s="700"/>
      <c r="J16" s="700"/>
      <c r="K16" s="700"/>
      <c r="L16" s="700"/>
      <c r="M16" s="700"/>
      <c r="N16" s="700"/>
      <c r="O16" s="700"/>
      <c r="P16" s="700"/>
    </row>
    <row r="17" spans="1:16" x14ac:dyDescent="0.15">
      <c r="A17" s="700"/>
      <c r="B17" s="700"/>
      <c r="C17" s="700" t="s">
        <v>1043</v>
      </c>
      <c r="D17" s="749" t="s">
        <v>1092</v>
      </c>
      <c r="E17" s="749"/>
      <c r="F17" s="749"/>
      <c r="G17" s="700"/>
      <c r="H17" s="700"/>
      <c r="I17" s="700"/>
      <c r="J17" s="700"/>
      <c r="K17" s="700"/>
      <c r="L17" s="700"/>
      <c r="M17" s="700"/>
      <c r="N17" s="700"/>
      <c r="O17" s="700"/>
      <c r="P17" s="700"/>
    </row>
    <row r="18" spans="1:16" x14ac:dyDescent="0.15">
      <c r="A18" s="700"/>
      <c r="B18" s="700"/>
      <c r="C18" s="700" t="s">
        <v>1044</v>
      </c>
      <c r="D18" s="749" t="s">
        <v>1093</v>
      </c>
      <c r="E18" s="749"/>
      <c r="F18" s="749"/>
      <c r="G18" s="700"/>
      <c r="H18" s="700"/>
      <c r="I18" s="700"/>
      <c r="J18" s="700"/>
      <c r="K18" s="700"/>
      <c r="L18" s="700"/>
      <c r="M18" s="700"/>
      <c r="N18" s="700"/>
      <c r="O18" s="700"/>
      <c r="P18" s="700"/>
    </row>
    <row r="19" spans="1:16" x14ac:dyDescent="0.15">
      <c r="A19" s="700"/>
      <c r="B19" s="700"/>
      <c r="C19" s="700" t="s">
        <v>1041</v>
      </c>
      <c r="D19" s="749" t="s">
        <v>1042</v>
      </c>
      <c r="E19" s="749"/>
      <c r="F19" s="749"/>
      <c r="G19" s="700"/>
      <c r="H19" s="700"/>
      <c r="I19" s="700"/>
      <c r="J19" s="700"/>
      <c r="K19" s="700"/>
      <c r="L19" s="700"/>
      <c r="M19" s="700"/>
      <c r="N19" s="700"/>
      <c r="O19" s="700"/>
      <c r="P19" s="700"/>
    </row>
    <row r="20" spans="1:16" x14ac:dyDescent="0.15">
      <c r="A20" s="700"/>
      <c r="B20" s="710" t="s">
        <v>981</v>
      </c>
      <c r="C20" s="700"/>
      <c r="D20" s="700"/>
      <c r="E20" s="700"/>
      <c r="F20" s="700"/>
      <c r="G20" s="700"/>
      <c r="H20" s="700"/>
      <c r="I20" s="700"/>
      <c r="J20" s="700"/>
      <c r="K20" s="700"/>
      <c r="L20" s="700"/>
      <c r="M20" s="700"/>
      <c r="N20" s="700"/>
      <c r="O20" s="700"/>
      <c r="P20" s="700"/>
    </row>
    <row r="21" spans="1:16" x14ac:dyDescent="0.15">
      <c r="A21" s="700"/>
      <c r="B21" s="738" t="s">
        <v>982</v>
      </c>
      <c r="C21" s="700"/>
      <c r="D21" s="749"/>
      <c r="E21" s="749"/>
      <c r="F21" s="749"/>
      <c r="G21" s="700"/>
      <c r="H21" s="700"/>
      <c r="I21" s="700"/>
      <c r="J21" s="700"/>
      <c r="K21" s="700"/>
      <c r="L21" s="700"/>
      <c r="M21" s="700"/>
      <c r="N21" s="700"/>
      <c r="O21" s="700"/>
      <c r="P21" s="700"/>
    </row>
    <row r="22" spans="1:16" x14ac:dyDescent="0.15">
      <c r="A22" s="700"/>
      <c r="B22" s="739"/>
      <c r="C22" s="700" t="s">
        <v>1080</v>
      </c>
      <c r="D22" s="749"/>
      <c r="E22" s="749"/>
      <c r="F22" s="749"/>
      <c r="G22" s="700"/>
      <c r="H22" s="700"/>
      <c r="I22" s="700"/>
      <c r="J22" s="700"/>
      <c r="K22" s="700"/>
      <c r="L22" s="700"/>
      <c r="M22" s="700"/>
      <c r="N22" s="700"/>
      <c r="O22" s="700"/>
      <c r="P22" s="700"/>
    </row>
    <row r="23" spans="1:16" x14ac:dyDescent="0.15">
      <c r="A23" s="700"/>
      <c r="B23" s="740"/>
      <c r="C23" s="700"/>
      <c r="D23" s="749"/>
      <c r="E23" s="749"/>
      <c r="F23" s="749"/>
      <c r="G23" s="700"/>
      <c r="H23" s="700"/>
      <c r="I23" s="700"/>
      <c r="J23" s="700"/>
      <c r="K23" s="700"/>
      <c r="L23" s="700"/>
      <c r="M23" s="700"/>
      <c r="N23" s="700"/>
      <c r="O23" s="700"/>
      <c r="P23" s="700"/>
    </row>
    <row r="24" spans="1:16" x14ac:dyDescent="0.15">
      <c r="A24" s="700"/>
      <c r="B24" s="738" t="s">
        <v>1047</v>
      </c>
      <c r="C24" s="734" t="s">
        <v>1083</v>
      </c>
      <c r="D24" s="749"/>
      <c r="E24" s="751" t="s">
        <v>1084</v>
      </c>
      <c r="F24" s="749"/>
      <c r="G24" s="700"/>
      <c r="H24" s="700"/>
      <c r="I24" s="700"/>
      <c r="J24" s="700"/>
      <c r="K24" s="700"/>
      <c r="L24" s="700"/>
      <c r="M24" s="700"/>
      <c r="N24" s="700"/>
      <c r="O24" s="700"/>
      <c r="P24" s="700"/>
    </row>
    <row r="25" spans="1:16" x14ac:dyDescent="0.15">
      <c r="A25" s="700"/>
      <c r="B25" s="739"/>
      <c r="C25" s="700"/>
      <c r="D25" s="749"/>
      <c r="E25" s="749"/>
      <c r="F25" s="749"/>
      <c r="G25" s="700"/>
      <c r="H25" s="700"/>
      <c r="I25" s="700"/>
      <c r="J25" s="700"/>
      <c r="K25" s="700"/>
      <c r="L25" s="700"/>
      <c r="M25" s="700"/>
      <c r="N25" s="700"/>
      <c r="O25" s="700"/>
      <c r="P25" s="700"/>
    </row>
    <row r="26" spans="1:16" x14ac:dyDescent="0.15">
      <c r="A26" s="700"/>
      <c r="B26" s="739"/>
      <c r="C26" s="700"/>
      <c r="D26" s="749"/>
      <c r="E26" s="749"/>
      <c r="F26" s="749"/>
      <c r="G26" s="700"/>
      <c r="H26" s="700"/>
      <c r="I26" s="700"/>
      <c r="J26" s="700"/>
      <c r="K26" s="700"/>
      <c r="L26" s="700"/>
      <c r="M26" s="700"/>
      <c r="N26" s="700"/>
      <c r="O26" s="700"/>
      <c r="P26" s="700"/>
    </row>
    <row r="27" spans="1:16" x14ac:dyDescent="0.15">
      <c r="A27" s="700"/>
      <c r="B27" s="738" t="s">
        <v>1048</v>
      </c>
      <c r="C27" s="700"/>
      <c r="G27" s="700"/>
      <c r="H27" s="700"/>
      <c r="I27" s="700"/>
      <c r="J27" s="700"/>
      <c r="K27" s="700"/>
      <c r="L27" s="700"/>
      <c r="M27" s="700"/>
      <c r="N27" s="700"/>
      <c r="O27" s="700"/>
      <c r="P27" s="700"/>
    </row>
    <row r="28" spans="1:16" x14ac:dyDescent="0.15">
      <c r="A28" s="700"/>
      <c r="B28" s="700"/>
      <c r="C28" s="749" t="s">
        <v>980</v>
      </c>
      <c r="D28" s="750" t="s">
        <v>1038</v>
      </c>
      <c r="E28" s="751" t="s">
        <v>1036</v>
      </c>
      <c r="G28" s="700"/>
      <c r="H28" s="700"/>
      <c r="I28" s="700"/>
      <c r="J28" s="700"/>
      <c r="K28" s="700"/>
      <c r="L28" s="700"/>
      <c r="M28" s="700"/>
      <c r="N28" s="700"/>
      <c r="O28" s="700"/>
      <c r="P28" s="700"/>
    </row>
    <row r="29" spans="1:16" x14ac:dyDescent="0.15">
      <c r="A29" s="700"/>
      <c r="B29" s="700"/>
      <c r="C29" s="749" t="s">
        <v>1035</v>
      </c>
      <c r="D29" s="750" t="s">
        <v>1037</v>
      </c>
      <c r="E29" s="752" t="s">
        <v>1039</v>
      </c>
      <c r="F29" s="779"/>
      <c r="G29" s="700"/>
      <c r="H29" s="700"/>
      <c r="I29" s="700"/>
      <c r="J29" s="700"/>
      <c r="K29" s="700"/>
      <c r="L29" s="700"/>
      <c r="M29" s="700"/>
      <c r="N29" s="700"/>
      <c r="O29" s="700"/>
      <c r="P29" s="700"/>
    </row>
    <row r="30" spans="1:16" x14ac:dyDescent="0.15">
      <c r="A30" s="700"/>
      <c r="B30" s="700"/>
      <c r="C30" s="700"/>
      <c r="D30" s="700"/>
      <c r="E30" s="700"/>
      <c r="F30" s="700"/>
      <c r="G30" s="700"/>
      <c r="H30" s="700"/>
      <c r="I30" s="700"/>
      <c r="J30" s="700"/>
      <c r="K30" s="700"/>
      <c r="L30" s="700"/>
      <c r="M30" s="700"/>
      <c r="N30" s="700"/>
      <c r="O30" s="700"/>
      <c r="P30" s="700"/>
    </row>
    <row r="31" spans="1:16" x14ac:dyDescent="0.15">
      <c r="A31" s="700"/>
      <c r="B31" s="710" t="s">
        <v>1045</v>
      </c>
      <c r="C31" s="700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  <c r="P31" s="700"/>
    </row>
    <row r="32" spans="1:16" x14ac:dyDescent="0.15">
      <c r="A32" s="700"/>
      <c r="B32" s="700"/>
      <c r="C32" s="700" t="s">
        <v>1046</v>
      </c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  <c r="O32" s="700"/>
      <c r="P32" s="700"/>
    </row>
    <row r="33" spans="1:16" x14ac:dyDescent="0.15">
      <c r="A33" s="700"/>
      <c r="B33" s="700"/>
      <c r="C33" s="700"/>
      <c r="D33" s="700"/>
      <c r="E33" s="700"/>
      <c r="F33" s="742" t="s">
        <v>985</v>
      </c>
      <c r="G33" s="700"/>
      <c r="H33" s="700"/>
      <c r="I33" s="700"/>
      <c r="J33" s="700"/>
      <c r="K33" s="700"/>
      <c r="L33" s="700"/>
      <c r="M33" s="700"/>
      <c r="N33" s="700"/>
      <c r="O33" s="700"/>
      <c r="P33" s="700"/>
    </row>
    <row r="34" spans="1:16" x14ac:dyDescent="0.15">
      <c r="A34" s="700"/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</row>
    <row r="35" spans="1:16" x14ac:dyDescent="0.15">
      <c r="A35" s="700"/>
      <c r="B35" s="700"/>
      <c r="C35" s="700"/>
      <c r="D35" s="700"/>
      <c r="E35" s="700"/>
      <c r="F35" s="700"/>
      <c r="G35" s="700"/>
      <c r="H35" s="700"/>
      <c r="I35" s="700"/>
      <c r="J35" s="700"/>
      <c r="K35" s="700"/>
      <c r="L35" s="700"/>
      <c r="M35" s="700"/>
      <c r="N35" s="700"/>
      <c r="O35" s="700"/>
      <c r="P35" s="700"/>
    </row>
    <row r="36" spans="1:16" x14ac:dyDescent="0.15">
      <c r="A36" s="700"/>
      <c r="B36" s="700"/>
      <c r="C36" s="700"/>
      <c r="D36" s="700"/>
      <c r="E36" s="700"/>
      <c r="F36" s="700"/>
      <c r="G36" s="700"/>
      <c r="H36" s="700"/>
      <c r="I36" s="700"/>
      <c r="J36" s="700"/>
      <c r="K36" s="700"/>
      <c r="L36" s="700"/>
      <c r="M36" s="700"/>
      <c r="N36" s="700"/>
      <c r="O36" s="700"/>
      <c r="P36" s="700"/>
    </row>
    <row r="37" spans="1:16" x14ac:dyDescent="0.15">
      <c r="A37" s="700"/>
      <c r="B37" s="700"/>
      <c r="C37" s="700"/>
      <c r="D37" s="700"/>
      <c r="E37" s="700"/>
      <c r="F37" s="700"/>
      <c r="G37" s="700"/>
      <c r="H37" s="700"/>
      <c r="I37" s="700"/>
      <c r="J37" s="700"/>
      <c r="K37" s="700"/>
      <c r="L37" s="700"/>
      <c r="M37" s="700"/>
      <c r="N37" s="700"/>
      <c r="O37" s="700"/>
      <c r="P37" s="700"/>
    </row>
    <row r="38" spans="1:16" x14ac:dyDescent="0.15">
      <c r="A38" s="700"/>
      <c r="B38" s="700"/>
      <c r="C38" s="700"/>
      <c r="D38" s="700"/>
      <c r="E38" s="700"/>
      <c r="F38" s="700"/>
      <c r="G38" s="700"/>
      <c r="H38" s="700"/>
      <c r="I38" s="700"/>
      <c r="J38" s="700"/>
      <c r="K38" s="700"/>
      <c r="L38" s="700"/>
      <c r="M38" s="700"/>
      <c r="N38" s="700"/>
      <c r="O38" s="700"/>
      <c r="P38" s="700"/>
    </row>
    <row r="39" spans="1:16" x14ac:dyDescent="0.15">
      <c r="A39" s="700"/>
      <c r="B39" s="700"/>
      <c r="C39" s="700"/>
      <c r="D39" s="700"/>
      <c r="E39" s="700"/>
      <c r="F39" s="700"/>
      <c r="G39" s="700"/>
      <c r="H39" s="700"/>
      <c r="I39" s="700"/>
      <c r="J39" s="700"/>
      <c r="K39" s="700"/>
      <c r="L39" s="700"/>
      <c r="M39" s="700"/>
      <c r="N39" s="700"/>
      <c r="O39" s="700"/>
      <c r="P39" s="700"/>
    </row>
    <row r="40" spans="1:16" x14ac:dyDescent="0.15">
      <c r="A40" s="700"/>
      <c r="B40" s="700"/>
      <c r="C40" s="700"/>
      <c r="D40" s="700"/>
      <c r="E40" s="700"/>
      <c r="F40" s="700"/>
      <c r="G40" s="700"/>
      <c r="H40" s="700"/>
      <c r="I40" s="700"/>
      <c r="J40" s="700"/>
      <c r="K40" s="700"/>
      <c r="L40" s="700"/>
      <c r="M40" s="700"/>
      <c r="N40" s="700"/>
      <c r="O40" s="700"/>
      <c r="P40" s="700"/>
    </row>
    <row r="41" spans="1:16" x14ac:dyDescent="0.15">
      <c r="A41" s="700"/>
      <c r="B41" s="700"/>
      <c r="C41" s="700"/>
      <c r="D41" s="700"/>
      <c r="E41" s="700"/>
      <c r="F41" s="700"/>
      <c r="G41" s="700"/>
      <c r="H41" s="700"/>
      <c r="I41" s="700"/>
      <c r="J41" s="700"/>
      <c r="K41" s="700"/>
      <c r="L41" s="700"/>
      <c r="M41" s="700"/>
      <c r="N41" s="700"/>
      <c r="O41" s="700"/>
      <c r="P41" s="700"/>
    </row>
    <row r="42" spans="1:16" x14ac:dyDescent="0.15">
      <c r="A42" s="700"/>
      <c r="B42" s="700"/>
      <c r="C42" s="700"/>
      <c r="D42" s="700"/>
      <c r="E42" s="700"/>
      <c r="F42" s="700"/>
      <c r="G42" s="700"/>
      <c r="H42" s="700"/>
      <c r="I42" s="700"/>
      <c r="J42" s="700"/>
      <c r="K42" s="700"/>
      <c r="L42" s="700"/>
      <c r="M42" s="700"/>
      <c r="N42" s="700"/>
      <c r="O42" s="700"/>
      <c r="P42" s="700"/>
    </row>
    <row r="43" spans="1:16" x14ac:dyDescent="0.15">
      <c r="A43" s="700"/>
      <c r="B43" s="700"/>
      <c r="C43" s="700"/>
      <c r="D43" s="700"/>
      <c r="E43" s="700"/>
      <c r="F43" s="700"/>
      <c r="G43" s="700"/>
      <c r="H43" s="700"/>
      <c r="I43" s="700"/>
      <c r="J43" s="700"/>
      <c r="K43" s="700"/>
      <c r="L43" s="700"/>
      <c r="M43" s="700"/>
      <c r="N43" s="700"/>
      <c r="O43" s="700"/>
      <c r="P43" s="700"/>
    </row>
    <row r="44" spans="1:16" x14ac:dyDescent="0.15">
      <c r="A44" s="700"/>
      <c r="B44" s="700"/>
      <c r="C44" s="700"/>
      <c r="D44" s="700"/>
      <c r="E44" s="700"/>
      <c r="F44" s="700"/>
      <c r="G44" s="700"/>
      <c r="H44" s="700"/>
      <c r="I44" s="700"/>
      <c r="J44" s="700"/>
      <c r="K44" s="700"/>
      <c r="L44" s="700"/>
      <c r="M44" s="700"/>
      <c r="N44" s="700"/>
      <c r="O44" s="700"/>
      <c r="P44" s="700"/>
    </row>
    <row r="45" spans="1:16" x14ac:dyDescent="0.15">
      <c r="A45" s="700"/>
      <c r="B45" s="700"/>
      <c r="C45" s="700"/>
      <c r="D45" s="700"/>
      <c r="E45" s="700"/>
      <c r="F45" s="700"/>
      <c r="G45" s="700"/>
      <c r="H45" s="700"/>
      <c r="I45" s="700"/>
      <c r="J45" s="700"/>
      <c r="K45" s="700"/>
      <c r="L45" s="700"/>
      <c r="M45" s="700"/>
      <c r="N45" s="700"/>
      <c r="O45" s="700"/>
      <c r="P45" s="700"/>
    </row>
    <row r="46" spans="1:16" x14ac:dyDescent="0.15">
      <c r="A46" s="700"/>
      <c r="B46" s="700"/>
      <c r="C46" s="700"/>
      <c r="D46" s="700"/>
      <c r="E46" s="700"/>
      <c r="F46" s="700"/>
      <c r="G46" s="700"/>
      <c r="H46" s="700"/>
      <c r="I46" s="700"/>
      <c r="J46" s="700"/>
      <c r="K46" s="700"/>
      <c r="L46" s="700"/>
      <c r="M46" s="700"/>
      <c r="N46" s="700"/>
      <c r="O46" s="700"/>
      <c r="P46" s="700"/>
    </row>
    <row r="47" spans="1:16" x14ac:dyDescent="0.15">
      <c r="A47" s="700"/>
      <c r="B47" s="700"/>
      <c r="C47" s="700"/>
      <c r="D47" s="700"/>
      <c r="E47" s="700"/>
      <c r="F47" s="700"/>
      <c r="G47" s="700"/>
      <c r="H47" s="700"/>
      <c r="I47" s="700"/>
      <c r="J47" s="700"/>
      <c r="K47" s="700"/>
      <c r="L47" s="700"/>
      <c r="M47" s="700"/>
      <c r="N47" s="700"/>
      <c r="O47" s="700"/>
      <c r="P47" s="700"/>
    </row>
    <row r="48" spans="1:16" x14ac:dyDescent="0.15">
      <c r="A48" s="700"/>
      <c r="B48" s="700"/>
      <c r="C48" s="700"/>
      <c r="D48" s="700"/>
      <c r="E48" s="700"/>
      <c r="F48" s="700"/>
      <c r="G48" s="700"/>
      <c r="H48" s="700"/>
      <c r="I48" s="700"/>
      <c r="J48" s="700"/>
      <c r="K48" s="700"/>
      <c r="L48" s="700"/>
      <c r="M48" s="700"/>
      <c r="N48" s="700"/>
      <c r="O48" s="700"/>
      <c r="P48" s="700"/>
    </row>
    <row r="49" spans="1:16" x14ac:dyDescent="0.15">
      <c r="A49" s="700"/>
      <c r="B49" s="700"/>
      <c r="C49" s="700"/>
      <c r="D49" s="700"/>
      <c r="E49" s="700"/>
      <c r="F49" s="700"/>
      <c r="G49" s="700"/>
      <c r="H49" s="700"/>
      <c r="I49" s="700"/>
      <c r="J49" s="700"/>
      <c r="K49" s="700"/>
      <c r="L49" s="700"/>
      <c r="M49" s="700"/>
      <c r="N49" s="700"/>
      <c r="O49" s="700"/>
      <c r="P49" s="700"/>
    </row>
    <row r="50" spans="1:16" x14ac:dyDescent="0.15">
      <c r="A50" s="700"/>
      <c r="B50" s="700"/>
      <c r="C50" s="700"/>
      <c r="D50" s="700"/>
      <c r="E50" s="700"/>
      <c r="F50" s="700"/>
      <c r="G50" s="700"/>
      <c r="H50" s="700"/>
      <c r="I50" s="700"/>
      <c r="J50" s="700"/>
      <c r="K50" s="700"/>
      <c r="L50" s="700"/>
      <c r="M50" s="700"/>
      <c r="N50" s="700"/>
      <c r="O50" s="700"/>
      <c r="P50" s="700"/>
    </row>
    <row r="51" spans="1:16" x14ac:dyDescent="0.15">
      <c r="A51" s="700"/>
      <c r="B51" s="700"/>
      <c r="C51" s="700"/>
      <c r="D51" s="700"/>
      <c r="E51" s="700"/>
      <c r="F51" s="700"/>
      <c r="G51" s="700"/>
      <c r="H51" s="700"/>
      <c r="I51" s="700"/>
      <c r="J51" s="700"/>
      <c r="K51" s="700"/>
      <c r="L51" s="700"/>
      <c r="M51" s="700"/>
      <c r="N51" s="700"/>
      <c r="O51" s="700"/>
      <c r="P51" s="700"/>
    </row>
    <row r="52" spans="1:16" x14ac:dyDescent="0.15">
      <c r="A52" s="700"/>
      <c r="B52" s="700"/>
      <c r="C52" s="700"/>
      <c r="D52" s="700"/>
      <c r="E52" s="700"/>
      <c r="F52" s="700"/>
      <c r="G52" s="700"/>
      <c r="H52" s="700"/>
      <c r="I52" s="700"/>
      <c r="J52" s="700"/>
      <c r="K52" s="700"/>
      <c r="L52" s="700"/>
      <c r="M52" s="700"/>
      <c r="N52" s="700"/>
      <c r="O52" s="700"/>
      <c r="P52" s="700"/>
    </row>
    <row r="53" spans="1:16" x14ac:dyDescent="0.15">
      <c r="A53" s="700"/>
      <c r="B53" s="700"/>
      <c r="C53" s="700"/>
      <c r="D53" s="700"/>
      <c r="E53" s="700"/>
      <c r="F53" s="700"/>
      <c r="G53" s="700"/>
      <c r="H53" s="700"/>
      <c r="I53" s="700"/>
      <c r="J53" s="700"/>
      <c r="K53" s="700"/>
      <c r="L53" s="700"/>
      <c r="M53" s="700"/>
      <c r="N53" s="700"/>
      <c r="O53" s="700"/>
      <c r="P53" s="700"/>
    </row>
    <row r="54" spans="1:16" x14ac:dyDescent="0.15">
      <c r="A54" s="700"/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</row>
    <row r="55" spans="1:16" x14ac:dyDescent="0.15">
      <c r="A55" s="700"/>
      <c r="B55" s="700"/>
      <c r="C55" s="700"/>
      <c r="D55" s="700"/>
      <c r="E55" s="700"/>
      <c r="F55" s="700"/>
      <c r="G55" s="700"/>
      <c r="H55" s="700"/>
      <c r="I55" s="700"/>
      <c r="J55" s="700"/>
      <c r="K55" s="700"/>
      <c r="L55" s="700"/>
      <c r="M55" s="700"/>
      <c r="N55" s="700"/>
      <c r="O55" s="700"/>
      <c r="P55" s="700"/>
    </row>
    <row r="56" spans="1:16" x14ac:dyDescent="0.15">
      <c r="A56" s="700"/>
      <c r="B56" s="700"/>
      <c r="C56" s="700"/>
      <c r="D56" s="700"/>
      <c r="E56" s="700"/>
      <c r="F56" s="700"/>
      <c r="G56" s="700"/>
      <c r="H56" s="700"/>
      <c r="I56" s="700"/>
      <c r="J56" s="700"/>
      <c r="K56" s="700"/>
      <c r="L56" s="700"/>
      <c r="M56" s="700"/>
      <c r="N56" s="700"/>
      <c r="O56" s="700"/>
      <c r="P56" s="700"/>
    </row>
    <row r="57" spans="1:16" x14ac:dyDescent="0.15">
      <c r="A57" s="700"/>
      <c r="B57" s="700"/>
      <c r="C57" s="700"/>
      <c r="D57" s="700"/>
      <c r="E57" s="700"/>
      <c r="F57" s="700"/>
      <c r="G57" s="700"/>
      <c r="H57" s="700"/>
      <c r="I57" s="700"/>
      <c r="J57" s="700"/>
      <c r="K57" s="700"/>
      <c r="L57" s="700"/>
      <c r="M57" s="700"/>
      <c r="N57" s="700"/>
      <c r="O57" s="700"/>
      <c r="P57" s="700"/>
    </row>
    <row r="58" spans="1:16" x14ac:dyDescent="0.15">
      <c r="A58" s="700"/>
      <c r="B58" s="700"/>
      <c r="C58" s="700"/>
      <c r="D58" s="700"/>
      <c r="E58" s="700"/>
      <c r="F58" s="700"/>
      <c r="G58" s="700"/>
      <c r="H58" s="700"/>
      <c r="I58" s="700"/>
      <c r="J58" s="700"/>
      <c r="K58" s="700"/>
      <c r="L58" s="700"/>
      <c r="M58" s="700"/>
      <c r="N58" s="700"/>
      <c r="O58" s="700"/>
      <c r="P58" s="700"/>
    </row>
    <row r="59" spans="1:16" x14ac:dyDescent="0.15">
      <c r="A59" s="700"/>
      <c r="B59" s="700"/>
      <c r="C59" s="700"/>
      <c r="D59" s="700"/>
      <c r="E59" s="700"/>
      <c r="F59" s="700"/>
      <c r="G59" s="700"/>
      <c r="H59" s="700"/>
      <c r="I59" s="700"/>
      <c r="J59" s="700"/>
      <c r="K59" s="700"/>
      <c r="L59" s="700"/>
      <c r="M59" s="700"/>
      <c r="N59" s="700"/>
      <c r="O59" s="700"/>
      <c r="P59" s="700"/>
    </row>
    <row r="60" spans="1:16" x14ac:dyDescent="0.15">
      <c r="A60" s="700"/>
      <c r="B60" s="700"/>
      <c r="C60" s="700"/>
      <c r="D60" s="700"/>
      <c r="E60" s="700"/>
      <c r="F60" s="700"/>
      <c r="G60" s="700"/>
      <c r="H60" s="700"/>
      <c r="I60" s="700"/>
      <c r="J60" s="700"/>
      <c r="K60" s="700"/>
      <c r="L60" s="700"/>
      <c r="M60" s="700"/>
      <c r="N60" s="700"/>
      <c r="O60" s="700"/>
      <c r="P60" s="700"/>
    </row>
    <row r="61" spans="1:16" x14ac:dyDescent="0.15">
      <c r="A61" s="700"/>
      <c r="B61" s="700"/>
      <c r="C61" s="700"/>
      <c r="D61" s="700"/>
      <c r="E61" s="700"/>
      <c r="F61" s="700"/>
      <c r="G61" s="700"/>
      <c r="H61" s="700"/>
      <c r="I61" s="700"/>
      <c r="J61" s="700"/>
      <c r="K61" s="700"/>
      <c r="L61" s="700"/>
      <c r="M61" s="700"/>
      <c r="N61" s="700"/>
      <c r="O61" s="700"/>
      <c r="P61" s="700"/>
    </row>
    <row r="62" spans="1:16" x14ac:dyDescent="0.15">
      <c r="A62" s="700"/>
      <c r="B62" s="700"/>
      <c r="C62" s="700"/>
      <c r="D62" s="700"/>
      <c r="E62" s="700"/>
      <c r="F62" s="700"/>
      <c r="G62" s="700"/>
      <c r="H62" s="700"/>
      <c r="I62" s="700"/>
      <c r="J62" s="700"/>
      <c r="K62" s="700"/>
      <c r="L62" s="700"/>
      <c r="M62" s="700"/>
      <c r="N62" s="700"/>
      <c r="O62" s="700"/>
      <c r="P62" s="700"/>
    </row>
    <row r="63" spans="1:16" x14ac:dyDescent="0.15">
      <c r="A63" s="700"/>
      <c r="B63" s="700"/>
      <c r="C63" s="700"/>
      <c r="D63" s="700"/>
      <c r="E63" s="700"/>
      <c r="F63" s="700"/>
      <c r="G63" s="700"/>
      <c r="H63" s="700"/>
      <c r="I63" s="700"/>
      <c r="J63" s="700"/>
      <c r="K63" s="700"/>
      <c r="L63" s="700"/>
      <c r="M63" s="700"/>
      <c r="N63" s="700"/>
      <c r="O63" s="700"/>
      <c r="P63" s="700"/>
    </row>
    <row r="64" spans="1:16" x14ac:dyDescent="0.15">
      <c r="A64" s="700"/>
      <c r="B64" s="700"/>
      <c r="C64" s="700"/>
      <c r="D64" s="700"/>
      <c r="E64" s="700"/>
      <c r="F64" s="700"/>
      <c r="G64" s="700"/>
      <c r="H64" s="700"/>
      <c r="I64" s="700"/>
      <c r="J64" s="700"/>
      <c r="K64" s="700"/>
      <c r="L64" s="700"/>
      <c r="M64" s="700"/>
      <c r="N64" s="700"/>
      <c r="O64" s="700"/>
      <c r="P64" s="700"/>
    </row>
    <row r="65" spans="1:16" x14ac:dyDescent="0.15">
      <c r="A65" s="700"/>
      <c r="B65" s="700"/>
      <c r="C65" s="700"/>
      <c r="D65" s="700"/>
      <c r="E65" s="700"/>
      <c r="F65" s="700"/>
      <c r="G65" s="700"/>
      <c r="H65" s="700"/>
      <c r="I65" s="700"/>
      <c r="J65" s="700"/>
      <c r="K65" s="700"/>
      <c r="L65" s="700"/>
      <c r="M65" s="700"/>
      <c r="N65" s="700"/>
      <c r="O65" s="700"/>
      <c r="P65" s="700"/>
    </row>
    <row r="66" spans="1:16" x14ac:dyDescent="0.15">
      <c r="A66" s="700"/>
      <c r="B66" s="700"/>
      <c r="C66" s="700"/>
      <c r="D66" s="700"/>
      <c r="E66" s="700"/>
      <c r="F66" s="700"/>
      <c r="G66" s="700"/>
      <c r="H66" s="700"/>
      <c r="I66" s="700"/>
      <c r="J66" s="700"/>
      <c r="K66" s="700"/>
      <c r="L66" s="700"/>
      <c r="M66" s="700"/>
      <c r="N66" s="700"/>
      <c r="O66" s="700"/>
      <c r="P66" s="700"/>
    </row>
    <row r="67" spans="1:16" x14ac:dyDescent="0.15">
      <c r="A67" s="700"/>
      <c r="B67" s="700"/>
      <c r="C67" s="700"/>
      <c r="D67" s="700"/>
      <c r="E67" s="700"/>
      <c r="F67" s="700"/>
      <c r="G67" s="700"/>
      <c r="H67" s="700"/>
      <c r="I67" s="700"/>
      <c r="J67" s="700"/>
      <c r="K67" s="700"/>
      <c r="L67" s="700"/>
      <c r="M67" s="700"/>
      <c r="N67" s="700"/>
      <c r="O67" s="700"/>
      <c r="P67" s="700"/>
    </row>
    <row r="68" spans="1:16" x14ac:dyDescent="0.15">
      <c r="A68" s="700"/>
      <c r="B68" s="700"/>
      <c r="C68" s="700"/>
      <c r="D68" s="700"/>
      <c r="E68" s="700"/>
      <c r="F68" s="700"/>
      <c r="G68" s="700"/>
      <c r="H68" s="700"/>
      <c r="I68" s="700"/>
      <c r="J68" s="700"/>
      <c r="K68" s="700"/>
      <c r="L68" s="700"/>
      <c r="M68" s="700"/>
      <c r="N68" s="700"/>
      <c r="O68" s="700"/>
      <c r="P68" s="700"/>
    </row>
    <row r="69" spans="1:16" x14ac:dyDescent="0.15">
      <c r="A69" s="700"/>
      <c r="B69" s="700"/>
      <c r="C69" s="700"/>
      <c r="D69" s="700"/>
      <c r="E69" s="700"/>
      <c r="F69" s="700"/>
      <c r="G69" s="700"/>
      <c r="H69" s="700"/>
      <c r="I69" s="700"/>
      <c r="J69" s="700"/>
      <c r="K69" s="700"/>
      <c r="L69" s="700"/>
      <c r="M69" s="700"/>
      <c r="N69" s="700"/>
      <c r="O69" s="700"/>
      <c r="P69" s="700"/>
    </row>
    <row r="70" spans="1:16" x14ac:dyDescent="0.15">
      <c r="A70" s="700"/>
      <c r="B70" s="700"/>
      <c r="C70" s="700"/>
      <c r="D70" s="700"/>
      <c r="E70" s="700"/>
      <c r="F70" s="700"/>
      <c r="G70" s="700"/>
      <c r="H70" s="700"/>
      <c r="I70" s="700"/>
      <c r="J70" s="700"/>
      <c r="K70" s="700"/>
      <c r="L70" s="700"/>
      <c r="M70" s="700"/>
      <c r="N70" s="700"/>
      <c r="O70" s="700"/>
      <c r="P70" s="700"/>
    </row>
    <row r="71" spans="1:16" x14ac:dyDescent="0.15">
      <c r="A71" s="700"/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  <c r="M71" s="700"/>
      <c r="N71" s="700"/>
      <c r="O71" s="700"/>
      <c r="P71" s="700"/>
    </row>
    <row r="72" spans="1:16" x14ac:dyDescent="0.15">
      <c r="A72" s="700"/>
      <c r="B72" s="700"/>
      <c r="C72" s="700"/>
      <c r="D72" s="700"/>
      <c r="E72" s="700"/>
      <c r="F72" s="700"/>
      <c r="G72" s="700"/>
      <c r="H72" s="700"/>
      <c r="I72" s="700"/>
      <c r="J72" s="700"/>
      <c r="K72" s="700"/>
      <c r="L72" s="700"/>
      <c r="M72" s="700"/>
      <c r="N72" s="700"/>
      <c r="O72" s="700"/>
      <c r="P72" s="700"/>
    </row>
    <row r="73" spans="1:16" x14ac:dyDescent="0.15">
      <c r="A73" s="700"/>
      <c r="B73" s="700"/>
      <c r="C73" s="700"/>
      <c r="D73" s="700"/>
      <c r="E73" s="700"/>
      <c r="F73" s="700"/>
      <c r="G73" s="700"/>
      <c r="H73" s="700"/>
      <c r="I73" s="700"/>
      <c r="J73" s="700"/>
      <c r="K73" s="700"/>
      <c r="L73" s="700"/>
      <c r="M73" s="700"/>
      <c r="N73" s="700"/>
      <c r="O73" s="700"/>
      <c r="P73" s="700"/>
    </row>
    <row r="74" spans="1:16" x14ac:dyDescent="0.15">
      <c r="A74" s="700"/>
      <c r="B74" s="700"/>
      <c r="C74" s="700"/>
      <c r="D74" s="700"/>
      <c r="E74" s="700"/>
      <c r="F74" s="700"/>
      <c r="G74" s="700"/>
      <c r="H74" s="700"/>
      <c r="I74" s="700"/>
      <c r="J74" s="700"/>
      <c r="K74" s="700"/>
      <c r="L74" s="700"/>
      <c r="M74" s="700"/>
      <c r="N74" s="700"/>
      <c r="O74" s="700"/>
      <c r="P74" s="700"/>
    </row>
    <row r="75" spans="1:16" x14ac:dyDescent="0.15">
      <c r="A75" s="700"/>
      <c r="B75" s="700"/>
      <c r="C75" s="700"/>
      <c r="D75" s="700"/>
      <c r="E75" s="700"/>
      <c r="F75" s="700"/>
      <c r="G75" s="700"/>
      <c r="H75" s="700"/>
      <c r="I75" s="700"/>
      <c r="J75" s="700"/>
      <c r="K75" s="700"/>
      <c r="L75" s="700"/>
      <c r="M75" s="700"/>
      <c r="N75" s="700"/>
      <c r="O75" s="700"/>
      <c r="P75" s="700"/>
    </row>
    <row r="76" spans="1:16" x14ac:dyDescent="0.15">
      <c r="A76" s="700"/>
      <c r="B76" s="700"/>
      <c r="C76" s="700"/>
      <c r="D76" s="700"/>
      <c r="E76" s="700"/>
      <c r="F76" s="700"/>
      <c r="G76" s="700"/>
      <c r="H76" s="700"/>
      <c r="I76" s="700"/>
      <c r="J76" s="700"/>
      <c r="K76" s="700"/>
      <c r="L76" s="700"/>
      <c r="M76" s="700"/>
      <c r="N76" s="700"/>
      <c r="O76" s="700"/>
      <c r="P76" s="700"/>
    </row>
    <row r="77" spans="1:16" x14ac:dyDescent="0.15">
      <c r="A77" s="700"/>
      <c r="B77" s="700"/>
      <c r="C77" s="700"/>
      <c r="D77" s="700"/>
      <c r="E77" s="700"/>
      <c r="F77" s="700"/>
      <c r="G77" s="700"/>
      <c r="H77" s="700"/>
      <c r="I77" s="700"/>
      <c r="J77" s="700"/>
      <c r="K77" s="700"/>
      <c r="L77" s="700"/>
      <c r="M77" s="700"/>
      <c r="N77" s="700"/>
      <c r="O77" s="700"/>
      <c r="P77" s="700"/>
    </row>
    <row r="78" spans="1:16" x14ac:dyDescent="0.15">
      <c r="A78" s="700"/>
      <c r="B78" s="700"/>
      <c r="C78" s="700"/>
      <c r="D78" s="700"/>
      <c r="E78" s="700"/>
      <c r="F78" s="700"/>
      <c r="G78" s="700"/>
      <c r="H78" s="700"/>
      <c r="I78" s="700"/>
      <c r="J78" s="700"/>
      <c r="K78" s="700"/>
      <c r="L78" s="700"/>
      <c r="M78" s="700"/>
      <c r="N78" s="700"/>
      <c r="O78" s="700"/>
      <c r="P78" s="700"/>
    </row>
    <row r="79" spans="1:16" x14ac:dyDescent="0.15">
      <c r="A79" s="700"/>
      <c r="B79" s="700"/>
      <c r="C79" s="700"/>
      <c r="D79" s="700"/>
      <c r="E79" s="700"/>
      <c r="F79" s="700"/>
      <c r="G79" s="700"/>
      <c r="H79" s="700"/>
      <c r="I79" s="700"/>
      <c r="J79" s="700"/>
      <c r="K79" s="700"/>
      <c r="L79" s="700"/>
      <c r="M79" s="700"/>
      <c r="N79" s="700"/>
      <c r="O79" s="700"/>
      <c r="P79" s="700"/>
    </row>
    <row r="80" spans="1:16" x14ac:dyDescent="0.15">
      <c r="A80" s="700"/>
      <c r="B80" s="700"/>
      <c r="C80" s="700"/>
      <c r="D80" s="700"/>
      <c r="E80" s="700"/>
      <c r="F80" s="700"/>
      <c r="G80" s="700"/>
      <c r="H80" s="700"/>
      <c r="I80" s="700"/>
      <c r="J80" s="700"/>
      <c r="K80" s="700"/>
      <c r="L80" s="700"/>
      <c r="M80" s="700"/>
      <c r="N80" s="700"/>
      <c r="O80" s="700"/>
      <c r="P80" s="700"/>
    </row>
    <row r="81" spans="1:16" x14ac:dyDescent="0.15">
      <c r="A81" s="700"/>
      <c r="B81" s="700"/>
      <c r="C81" s="700"/>
      <c r="D81" s="700"/>
      <c r="E81" s="700"/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</row>
    <row r="82" spans="1:16" x14ac:dyDescent="0.15">
      <c r="A82" s="700"/>
      <c r="B82" s="700"/>
      <c r="C82" s="700"/>
      <c r="D82" s="700"/>
      <c r="E82" s="700"/>
      <c r="F82" s="700"/>
      <c r="G82" s="700"/>
      <c r="H82" s="700"/>
      <c r="I82" s="700"/>
      <c r="J82" s="700"/>
      <c r="K82" s="700"/>
      <c r="L82" s="700"/>
      <c r="M82" s="700"/>
      <c r="N82" s="700"/>
      <c r="O82" s="700"/>
      <c r="P82" s="700"/>
    </row>
    <row r="83" spans="1:16" x14ac:dyDescent="0.15">
      <c r="A83" s="700"/>
      <c r="B83" s="700"/>
      <c r="C83" s="700"/>
      <c r="D83" s="700"/>
      <c r="E83" s="700"/>
      <c r="F83" s="700"/>
      <c r="G83" s="700"/>
      <c r="H83" s="700"/>
      <c r="I83" s="700"/>
      <c r="J83" s="700"/>
      <c r="K83" s="700"/>
      <c r="L83" s="700"/>
      <c r="M83" s="700"/>
      <c r="N83" s="700"/>
      <c r="O83" s="700"/>
      <c r="P83" s="700"/>
    </row>
    <row r="84" spans="1:16" x14ac:dyDescent="0.15">
      <c r="A84" s="700"/>
      <c r="B84" s="700"/>
      <c r="C84" s="700"/>
      <c r="D84" s="700"/>
      <c r="E84" s="700"/>
      <c r="F84" s="700"/>
      <c r="G84" s="700"/>
      <c r="H84" s="700"/>
      <c r="I84" s="700"/>
      <c r="J84" s="700"/>
      <c r="K84" s="700"/>
      <c r="L84" s="700"/>
      <c r="M84" s="700"/>
      <c r="N84" s="700"/>
      <c r="O84" s="700"/>
      <c r="P84" s="700"/>
    </row>
    <row r="85" spans="1:16" x14ac:dyDescent="0.15">
      <c r="A85" s="700"/>
      <c r="B85" s="700"/>
      <c r="C85" s="700"/>
      <c r="D85" s="700"/>
      <c r="E85" s="700"/>
      <c r="F85" s="700"/>
      <c r="G85" s="700"/>
      <c r="H85" s="700"/>
      <c r="I85" s="700"/>
      <c r="J85" s="700"/>
      <c r="K85" s="700"/>
      <c r="L85" s="700"/>
      <c r="M85" s="700"/>
      <c r="N85" s="700"/>
      <c r="O85" s="700"/>
      <c r="P85" s="700"/>
    </row>
    <row r="86" spans="1:16" x14ac:dyDescent="0.15">
      <c r="A86" s="700"/>
      <c r="B86" s="700"/>
      <c r="C86" s="700"/>
      <c r="D86" s="700"/>
      <c r="E86" s="700"/>
      <c r="F86" s="700"/>
      <c r="G86" s="700"/>
      <c r="H86" s="700"/>
      <c r="I86" s="700"/>
      <c r="J86" s="700"/>
      <c r="K86" s="700"/>
      <c r="L86" s="700"/>
      <c r="M86" s="700"/>
      <c r="N86" s="700"/>
      <c r="O86" s="700"/>
      <c r="P86" s="700"/>
    </row>
    <row r="87" spans="1:16" x14ac:dyDescent="0.15">
      <c r="A87" s="700"/>
      <c r="B87" s="700"/>
      <c r="C87" s="700"/>
      <c r="D87" s="700"/>
      <c r="E87" s="700"/>
      <c r="F87" s="700"/>
      <c r="G87" s="700"/>
      <c r="H87" s="700"/>
      <c r="I87" s="700"/>
      <c r="J87" s="700"/>
      <c r="K87" s="700"/>
      <c r="L87" s="700"/>
      <c r="M87" s="700"/>
      <c r="N87" s="700"/>
      <c r="O87" s="700"/>
      <c r="P87" s="700"/>
    </row>
  </sheetData>
  <hyperlinks>
    <hyperlink ref="E28" r:id="rId1" xr:uid="{C88BD7CE-7812-444C-916E-01671E50D041}"/>
    <hyperlink ref="E29" r:id="rId2" display="m.hutchins@spcsa.nv.gov" xr:uid="{AC2AA19B-C992-4DA6-8DB1-04509A553CEA}"/>
    <hyperlink ref="F7" r:id="rId3" location="NAC387Sec735" xr:uid="{E805C2EA-E76E-410A-BB25-86686E07F5BC}"/>
    <hyperlink ref="E24" r:id="rId4" xr:uid="{037C9595-9B70-4A15-9461-BA82D4DCB614}"/>
    <hyperlink ref="F33" location="TOCpage" display="TOC" xr:uid="{1F59B5BB-23E9-4F14-837E-3D92EFB0F163}"/>
  </hyperlinks>
  <pageMargins left="0.35" right="0.25" top="0.32" bottom="0.5" header="0.32" footer="0.3"/>
  <pageSetup orientation="portrait" r:id="rId5"/>
  <headerFooter alignWithMargins="0">
    <oddFooter>&amp;L&amp;7&amp;D  at &amp;T Mike 702.486.8879&amp;C&amp;7Page &amp;P of &amp;N&amp;R&amp;7&amp;F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23"/>
  <sheetViews>
    <sheetView zoomScale="130" zoomScaleNormal="130" workbookViewId="0">
      <selection activeCell="C56" sqref="C56:F56"/>
    </sheetView>
  </sheetViews>
  <sheetFormatPr baseColWidth="10" defaultColWidth="9.1640625" defaultRowHeight="12" x14ac:dyDescent="0.15"/>
  <cols>
    <col min="1" max="1" width="8.6640625" style="59" customWidth="1"/>
    <col min="2" max="2" width="8.1640625" style="59" customWidth="1"/>
    <col min="3" max="3" width="13" style="59" customWidth="1"/>
    <col min="4" max="4" width="8.6640625" style="59" customWidth="1"/>
    <col min="5" max="5" width="7.6640625" style="59" customWidth="1"/>
    <col min="6" max="6" width="9.1640625" style="59"/>
    <col min="7" max="7" width="8" style="59" customWidth="1"/>
    <col min="8" max="8" width="12" style="59" customWidth="1"/>
    <col min="9" max="9" width="9.33203125" style="59" customWidth="1"/>
    <col min="10" max="10" width="7.33203125" style="59" customWidth="1"/>
    <col min="11" max="11" width="3.5" style="59" customWidth="1"/>
    <col min="12" max="16384" width="9.1640625" style="59"/>
  </cols>
  <sheetData>
    <row r="1" spans="1:11" ht="15" customHeight="1" x14ac:dyDescent="0.1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20" x14ac:dyDescent="0.2">
      <c r="A3"/>
      <c r="D3" s="639" t="s">
        <v>47</v>
      </c>
      <c r="E3" s="80"/>
      <c r="F3" s="80"/>
      <c r="G3" s="80"/>
      <c r="H3" s="80"/>
      <c r="I3" s="80"/>
      <c r="J3" s="80"/>
      <c r="K3" s="80"/>
    </row>
    <row r="4" spans="1:11" x14ac:dyDescent="0.1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x14ac:dyDescent="0.1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x14ac:dyDescent="0.1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2.75" customHeight="1" x14ac:dyDescent="0.1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12.75" customHeight="1" x14ac:dyDescent="0.1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x14ac:dyDescent="0.1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1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x14ac:dyDescent="0.1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x14ac:dyDescent="0.1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x14ac:dyDescent="0.1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x14ac:dyDescent="0.15">
      <c r="A14" s="80" t="s">
        <v>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x14ac:dyDescent="0.15">
      <c r="A15" s="80" t="s">
        <v>48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x14ac:dyDescent="0.15">
      <c r="A16" s="80" t="s">
        <v>49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x14ac:dyDescent="0.15">
      <c r="A17" s="80"/>
      <c r="B17" s="80"/>
      <c r="C17" s="80"/>
      <c r="D17" s="80"/>
      <c r="E17" s="80"/>
      <c r="F17" s="80"/>
      <c r="G17" s="80"/>
      <c r="I17" s="80"/>
      <c r="J17" s="80"/>
      <c r="K17" s="80"/>
    </row>
    <row r="18" spans="1:11" x14ac:dyDescent="0.1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14" x14ac:dyDescent="0.15">
      <c r="A19" s="912" t="s">
        <v>1100</v>
      </c>
      <c r="B19" s="912"/>
      <c r="C19" s="912"/>
      <c r="D19" s="912"/>
      <c r="E19" s="912"/>
      <c r="F19" s="80" t="s">
        <v>973</v>
      </c>
      <c r="G19" s="80"/>
      <c r="H19" s="913" t="s">
        <v>971</v>
      </c>
      <c r="I19" s="913"/>
      <c r="J19" s="80" t="s">
        <v>974</v>
      </c>
      <c r="K19" s="80"/>
    </row>
    <row r="20" spans="1:11" x14ac:dyDescent="0.15">
      <c r="A20" s="898" t="s">
        <v>4</v>
      </c>
      <c r="B20" s="898"/>
      <c r="C20" s="707">
        <f>'Form 1'!C138</f>
        <v>45838</v>
      </c>
      <c r="D20" s="80"/>
      <c r="E20" s="80"/>
      <c r="F20" s="80"/>
      <c r="G20" s="80"/>
      <c r="H20" s="80"/>
      <c r="I20" s="80"/>
      <c r="J20" s="80"/>
      <c r="K20" s="80"/>
    </row>
    <row r="21" spans="1:11" x14ac:dyDescent="0.1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x14ac:dyDescent="0.15">
      <c r="A22" s="80" t="s">
        <v>5</v>
      </c>
      <c r="B22" s="80"/>
      <c r="C22" s="653">
        <v>8</v>
      </c>
      <c r="D22" s="80" t="s">
        <v>1090</v>
      </c>
      <c r="E22" s="80"/>
      <c r="F22" s="80"/>
      <c r="G22" s="80"/>
      <c r="H22" s="80"/>
      <c r="I22" s="80"/>
      <c r="J22" s="909">
        <v>3206738</v>
      </c>
      <c r="K22" s="909"/>
    </row>
    <row r="23" spans="1:11" x14ac:dyDescent="0.1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x14ac:dyDescent="0.15">
      <c r="A24" s="80" t="s">
        <v>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 x14ac:dyDescent="0.15">
      <c r="A25" s="80" t="s">
        <v>50</v>
      </c>
      <c r="B25" s="80"/>
      <c r="C25" s="80"/>
      <c r="D25" s="80"/>
      <c r="E25" s="80"/>
      <c r="F25" s="548"/>
      <c r="G25" s="80"/>
      <c r="H25" s="80"/>
      <c r="I25" s="80"/>
      <c r="J25" s="80"/>
      <c r="K25" s="80"/>
    </row>
    <row r="26" spans="1:11" x14ac:dyDescent="0.15">
      <c r="A26" s="80" t="s">
        <v>10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x14ac:dyDescent="0.1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 x14ac:dyDescent="0.15">
      <c r="A28" s="80" t="s">
        <v>5</v>
      </c>
      <c r="B28" s="80"/>
      <c r="C28" s="653">
        <v>8</v>
      </c>
      <c r="D28" s="80" t="s">
        <v>11</v>
      </c>
      <c r="E28" s="80"/>
      <c r="F28" s="80"/>
      <c r="G28" s="80"/>
      <c r="H28" s="80"/>
      <c r="I28" s="909">
        <v>2549063</v>
      </c>
      <c r="J28" s="909"/>
      <c r="K28" s="80" t="s">
        <v>12</v>
      </c>
    </row>
    <row r="29" spans="1:11" x14ac:dyDescent="0.15">
      <c r="A29" s="653">
        <v>0</v>
      </c>
      <c r="B29" s="80" t="s">
        <v>13</v>
      </c>
      <c r="C29" s="80"/>
      <c r="D29" s="80"/>
      <c r="E29" s="80"/>
      <c r="F29" s="909">
        <v>0</v>
      </c>
      <c r="G29" s="909"/>
      <c r="H29" s="80"/>
      <c r="I29" s="80"/>
      <c r="J29" s="80"/>
      <c r="K29" s="80"/>
    </row>
    <row r="30" spans="1:11" x14ac:dyDescent="0.1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</row>
    <row r="31" spans="1:11" x14ac:dyDescent="0.15">
      <c r="A31" s="80" t="s">
        <v>14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</row>
    <row r="32" spans="1:11" x14ac:dyDescent="0.15">
      <c r="A32" s="80" t="s">
        <v>15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x14ac:dyDescent="0.1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</row>
    <row r="34" spans="1:11" x14ac:dyDescent="0.1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1" x14ac:dyDescent="0.15">
      <c r="A35" s="80" t="s">
        <v>16</v>
      </c>
      <c r="B35" s="80"/>
      <c r="C35" s="80"/>
      <c r="D35" s="80"/>
      <c r="E35" s="80"/>
      <c r="F35" s="80"/>
      <c r="G35" s="80" t="s">
        <v>17</v>
      </c>
      <c r="H35" s="80"/>
      <c r="I35" s="80"/>
      <c r="J35" s="80"/>
      <c r="K35" s="80"/>
    </row>
    <row r="36" spans="1:11" x14ac:dyDescent="0.15">
      <c r="A36" s="80"/>
      <c r="B36" s="80"/>
      <c r="C36" s="80"/>
      <c r="D36" s="80"/>
      <c r="E36" s="80"/>
      <c r="F36" s="80"/>
      <c r="G36" s="903" t="s">
        <v>51</v>
      </c>
      <c r="H36" s="903"/>
      <c r="I36" s="903"/>
      <c r="J36" s="903"/>
      <c r="K36" s="80"/>
    </row>
    <row r="37" spans="1:11" ht="13" thickBot="1" x14ac:dyDescent="0.2">
      <c r="A37" s="549" t="s">
        <v>18</v>
      </c>
      <c r="B37" s="910" t="s">
        <v>1101</v>
      </c>
      <c r="C37" s="910"/>
      <c r="D37" s="910"/>
      <c r="E37" s="80"/>
      <c r="F37" s="80"/>
      <c r="G37" s="536" t="s">
        <v>52</v>
      </c>
      <c r="H37" s="536"/>
      <c r="I37" s="536"/>
      <c r="J37" s="536"/>
      <c r="K37" s="83"/>
    </row>
    <row r="38" spans="1:11" x14ac:dyDescent="0.15">
      <c r="A38" s="80"/>
      <c r="B38" s="1"/>
      <c r="C38" s="422" t="s">
        <v>53</v>
      </c>
      <c r="D38" s="80"/>
      <c r="E38" s="80"/>
      <c r="F38" s="80"/>
      <c r="G38" s="80"/>
      <c r="H38" s="80"/>
      <c r="I38" s="80"/>
      <c r="J38" s="80"/>
      <c r="K38" s="80"/>
    </row>
    <row r="39" spans="1:11" x14ac:dyDescent="0.15">
      <c r="A39" s="80"/>
      <c r="B39" s="910" t="s">
        <v>1102</v>
      </c>
      <c r="C39" s="910"/>
      <c r="D39" s="910"/>
      <c r="E39" s="80"/>
      <c r="F39" s="80">
        <v>1</v>
      </c>
      <c r="G39" s="670"/>
      <c r="H39" s="670"/>
      <c r="I39" s="670"/>
      <c r="J39" s="670"/>
      <c r="K39" s="670"/>
    </row>
    <row r="40" spans="1:11" x14ac:dyDescent="0.15">
      <c r="A40" s="80"/>
      <c r="B40" s="80"/>
      <c r="C40" s="422" t="s">
        <v>20</v>
      </c>
      <c r="D40" s="1"/>
      <c r="E40" s="80"/>
      <c r="F40" s="80"/>
      <c r="G40" s="80"/>
      <c r="H40" s="80"/>
      <c r="I40" s="80"/>
      <c r="J40" s="80"/>
      <c r="K40" s="80"/>
    </row>
    <row r="41" spans="1:11" x14ac:dyDescent="0.15">
      <c r="A41" s="80"/>
      <c r="B41" s="80" t="s">
        <v>21</v>
      </c>
      <c r="C41" s="80"/>
      <c r="D41" s="80"/>
      <c r="E41" s="80"/>
      <c r="F41" s="80">
        <v>2</v>
      </c>
      <c r="G41" s="670"/>
      <c r="H41" s="670"/>
      <c r="I41" s="670"/>
      <c r="J41" s="670"/>
      <c r="K41" s="670"/>
    </row>
    <row r="42" spans="1:11" x14ac:dyDescent="0.15">
      <c r="A42" s="80"/>
      <c r="B42" s="80" t="s">
        <v>22</v>
      </c>
      <c r="C42" s="80"/>
      <c r="D42" s="80"/>
      <c r="E42" s="80"/>
      <c r="F42" s="80"/>
      <c r="G42" s="80"/>
      <c r="H42" s="80"/>
      <c r="I42" s="80"/>
      <c r="J42" s="80"/>
      <c r="K42" s="80"/>
    </row>
    <row r="43" spans="1:11" x14ac:dyDescent="0.15">
      <c r="A43" s="80"/>
      <c r="B43" s="80" t="s">
        <v>23</v>
      </c>
      <c r="C43" s="80"/>
      <c r="D43" s="80"/>
      <c r="E43" s="80"/>
      <c r="F43" s="80">
        <v>3</v>
      </c>
      <c r="G43" s="670"/>
      <c r="H43" s="670"/>
      <c r="I43" s="670"/>
      <c r="J43" s="670"/>
      <c r="K43" s="670"/>
    </row>
    <row r="44" spans="1:11" x14ac:dyDescent="0.1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</row>
    <row r="45" spans="1:11" x14ac:dyDescent="0.15">
      <c r="A45" s="80"/>
      <c r="B45" s="80" t="s">
        <v>24</v>
      </c>
      <c r="C45" s="908" t="s">
        <v>55</v>
      </c>
      <c r="D45" s="908"/>
      <c r="E45" s="80"/>
      <c r="F45" s="80">
        <v>4</v>
      </c>
      <c r="G45" s="670"/>
      <c r="H45" s="670"/>
      <c r="I45" s="670"/>
      <c r="J45" s="670"/>
      <c r="K45" s="670"/>
    </row>
    <row r="46" spans="1:11" x14ac:dyDescent="0.1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</row>
    <row r="47" spans="1:11" x14ac:dyDescent="0.15">
      <c r="A47" s="80"/>
      <c r="B47" s="80"/>
      <c r="C47" s="80"/>
      <c r="D47" s="80"/>
      <c r="E47" s="80"/>
      <c r="F47" s="80">
        <v>5</v>
      </c>
      <c r="G47" s="670"/>
      <c r="H47" s="670"/>
      <c r="I47" s="670"/>
      <c r="J47" s="670"/>
      <c r="K47" s="670"/>
    </row>
    <row r="48" spans="1:11" x14ac:dyDescent="0.15">
      <c r="A48" s="80"/>
      <c r="B48" s="80" t="s">
        <v>25</v>
      </c>
      <c r="C48" s="908" t="s">
        <v>55</v>
      </c>
      <c r="D48" s="908"/>
      <c r="E48" s="80"/>
      <c r="F48" s="80"/>
      <c r="G48" s="80"/>
      <c r="H48" s="80"/>
      <c r="I48" s="80"/>
      <c r="J48" s="80"/>
      <c r="K48" s="80"/>
    </row>
    <row r="49" spans="1:11" x14ac:dyDescent="0.15">
      <c r="A49" s="80"/>
      <c r="B49" s="80"/>
      <c r="C49" s="80"/>
      <c r="D49" s="80"/>
      <c r="E49" s="80"/>
      <c r="F49" s="80">
        <v>6</v>
      </c>
      <c r="G49" s="670"/>
      <c r="H49" s="670"/>
      <c r="I49" s="670"/>
      <c r="J49" s="670"/>
      <c r="K49" s="670"/>
    </row>
    <row r="50" spans="1:11" x14ac:dyDescent="0.15">
      <c r="A50" s="80"/>
      <c r="B50" s="80" t="s">
        <v>54</v>
      </c>
      <c r="C50" s="908" t="s">
        <v>55</v>
      </c>
      <c r="D50" s="908"/>
      <c r="E50" s="80"/>
      <c r="F50" s="80"/>
      <c r="G50" s="80"/>
      <c r="H50" s="80"/>
      <c r="I50" s="80"/>
      <c r="J50" s="80"/>
      <c r="K50" s="80"/>
    </row>
    <row r="51" spans="1:11" ht="13" thickBot="1" x14ac:dyDescent="0.2">
      <c r="A51" s="642"/>
      <c r="B51" s="642"/>
      <c r="C51" s="642"/>
      <c r="D51" s="642"/>
      <c r="E51" s="642"/>
      <c r="F51" s="642"/>
      <c r="G51" s="642"/>
      <c r="H51" s="642"/>
      <c r="I51" s="642"/>
      <c r="J51" s="642"/>
      <c r="K51" s="642"/>
    </row>
    <row r="52" spans="1:11" x14ac:dyDescent="0.1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</row>
    <row r="53" spans="1:11" x14ac:dyDescent="0.15">
      <c r="A53" s="80" t="s">
        <v>56</v>
      </c>
      <c r="B53" s="80"/>
      <c r="C53" s="80"/>
      <c r="D53" s="80"/>
      <c r="E53" s="80"/>
      <c r="F53" s="80"/>
      <c r="G53" s="80"/>
      <c r="H53" s="80"/>
      <c r="I53" s="80"/>
      <c r="K53" s="80"/>
    </row>
    <row r="54" spans="1:11" x14ac:dyDescent="0.15">
      <c r="A54" s="80" t="s">
        <v>57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</row>
    <row r="55" spans="1:11" x14ac:dyDescent="0.1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2.75" customHeight="1" x14ac:dyDescent="0.15">
      <c r="A56" s="903" t="s">
        <v>58</v>
      </c>
      <c r="B56" s="903"/>
      <c r="C56" s="911"/>
      <c r="D56" s="911"/>
      <c r="E56" s="911"/>
      <c r="F56" s="911"/>
      <c r="G56" s="904" t="s">
        <v>59</v>
      </c>
      <c r="H56" s="904"/>
      <c r="I56" s="910"/>
      <c r="J56" s="910"/>
      <c r="K56" s="910"/>
    </row>
    <row r="57" spans="1:11" ht="12.75" customHeight="1" x14ac:dyDescent="0.15">
      <c r="A57" s="422"/>
      <c r="B57" s="422"/>
      <c r="C57" s="643"/>
      <c r="D57" s="643"/>
      <c r="E57" s="643"/>
      <c r="F57" s="80"/>
      <c r="G57" s="549"/>
      <c r="H57" s="549"/>
      <c r="I57" s="89"/>
      <c r="J57" s="89"/>
      <c r="K57" s="89"/>
    </row>
    <row r="58" spans="1:11" ht="16.5" customHeight="1" x14ac:dyDescent="0.15">
      <c r="A58" s="549" t="s">
        <v>29</v>
      </c>
      <c r="B58" s="906"/>
      <c r="C58" s="906"/>
      <c r="D58" s="906"/>
      <c r="E58" s="906"/>
      <c r="F58" s="906"/>
      <c r="G58" s="549"/>
      <c r="H58" s="549"/>
      <c r="I58" s="89"/>
      <c r="J58" s="89"/>
      <c r="K58" s="89"/>
    </row>
    <row r="59" spans="1:11" ht="17.25" customHeight="1" x14ac:dyDescent="0.15">
      <c r="A59" s="80"/>
      <c r="B59" s="907"/>
      <c r="C59" s="907"/>
      <c r="D59" s="907"/>
      <c r="E59" s="907"/>
      <c r="F59" s="907"/>
      <c r="G59" s="80"/>
      <c r="H59" s="80"/>
      <c r="I59" s="549"/>
      <c r="J59" s="742" t="s">
        <v>985</v>
      </c>
      <c r="K59" s="80"/>
    </row>
    <row r="60" spans="1:11" x14ac:dyDescent="0.15">
      <c r="A60" s="80"/>
      <c r="B60" s="80"/>
      <c r="C60" s="80"/>
      <c r="D60" s="80"/>
      <c r="E60" s="80"/>
      <c r="F60" s="80"/>
      <c r="G60" s="80"/>
      <c r="H60" s="80"/>
      <c r="I60" s="1"/>
      <c r="J60" s="305" t="str" cm="1">
        <f t="array" ref="J60">"FYE "&amp;TEXT(FYE_Date,"mm/dd/yy")</f>
        <v>FYE 06/30/25</v>
      </c>
      <c r="K60" s="80"/>
    </row>
    <row r="61" spans="1:11" x14ac:dyDescent="0.15">
      <c r="A61" s="1"/>
      <c r="B61" s="1"/>
      <c r="C61" s="1"/>
      <c r="D61" s="1"/>
      <c r="E61" s="1"/>
      <c r="F61" s="1"/>
      <c r="G61" s="1"/>
      <c r="H61" s="1"/>
      <c r="I61" s="1"/>
      <c r="J61" s="669" t="s">
        <v>30</v>
      </c>
      <c r="K61" s="1"/>
    </row>
    <row r="62" spans="1:11" x14ac:dyDescent="0.15">
      <c r="A62" s="1"/>
      <c r="B62" s="1"/>
      <c r="C62" s="1"/>
      <c r="D62" s="1"/>
      <c r="E62" s="1"/>
      <c r="F62" s="1"/>
      <c r="G62" s="1"/>
      <c r="H62" s="1"/>
      <c r="I62" s="1"/>
      <c r="J62" s="305" t="s">
        <v>60</v>
      </c>
      <c r="K62" s="1"/>
    </row>
    <row r="119" spans="1:9" x14ac:dyDescent="0.15">
      <c r="A119" s="645"/>
      <c r="B119" s="1"/>
      <c r="C119" s="1"/>
      <c r="D119" s="1"/>
      <c r="E119" s="1"/>
      <c r="F119" s="1"/>
      <c r="G119" s="1"/>
      <c r="H119" s="1"/>
      <c r="I119" s="1"/>
    </row>
    <row r="120" spans="1:9" ht="13" x14ac:dyDescent="0.15">
      <c r="A120" s="66"/>
      <c r="B120" s="1"/>
      <c r="C120" s="1"/>
      <c r="D120" s="1"/>
      <c r="E120" s="1"/>
      <c r="F120" s="1"/>
      <c r="G120" s="1"/>
      <c r="H120" s="1"/>
      <c r="I120" s="1"/>
    </row>
    <row r="121" spans="1:9" ht="13" x14ac:dyDescent="0.15">
      <c r="A121" s="67"/>
      <c r="B121"/>
      <c r="C121"/>
      <c r="D121" s="1"/>
      <c r="E121" s="1"/>
      <c r="F121" s="1"/>
      <c r="G121" s="1"/>
      <c r="H121" s="1"/>
      <c r="I121" s="1"/>
    </row>
    <row r="122" spans="1:9" ht="13" x14ac:dyDescent="0.15">
      <c r="A122"/>
      <c r="B122"/>
      <c r="C122"/>
      <c r="D122"/>
      <c r="E122"/>
      <c r="F122" s="1"/>
      <c r="G122" s="1"/>
      <c r="H122" s="1"/>
      <c r="I122" s="1"/>
    </row>
    <row r="123" spans="1:9" ht="13" x14ac:dyDescent="0.15">
      <c r="A123" s="1"/>
      <c r="B123" s="1"/>
      <c r="C123" s="1"/>
      <c r="D123"/>
      <c r="E123"/>
      <c r="F123" s="1"/>
      <c r="G123" s="1"/>
      <c r="H123" s="1"/>
      <c r="I123" s="1"/>
    </row>
  </sheetData>
  <mergeCells count="18">
    <mergeCell ref="J22:K22"/>
    <mergeCell ref="I28:J28"/>
    <mergeCell ref="I56:K56"/>
    <mergeCell ref="C56:F56"/>
    <mergeCell ref="A19:E19"/>
    <mergeCell ref="A20:B20"/>
    <mergeCell ref="F29:G29"/>
    <mergeCell ref="B37:D37"/>
    <mergeCell ref="B39:D39"/>
    <mergeCell ref="H19:I19"/>
    <mergeCell ref="B58:F58"/>
    <mergeCell ref="B59:F59"/>
    <mergeCell ref="G36:J36"/>
    <mergeCell ref="A56:B56"/>
    <mergeCell ref="G56:H56"/>
    <mergeCell ref="C50:D50"/>
    <mergeCell ref="C48:D48"/>
    <mergeCell ref="C45:D45"/>
  </mergeCells>
  <phoneticPr fontId="12" type="noConversion"/>
  <dataValidations count="5">
    <dataValidation operator="greaterThan" allowBlank="1" showInputMessage="1" showErrorMessage="1" sqref="C56:C57 D57:E57" xr:uid="{00000000-0002-0000-0100-000000000000}"/>
    <dataValidation type="date" allowBlank="1" showInputMessage="1" showErrorMessage="1" promptTitle="This needs to be a date format" prompt="Please input as 06/30/xx" sqref="C20" xr:uid="{00000000-0002-0000-0100-000001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8 C22 F25" xr:uid="{00000000-0002-0000-0100-000002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J22:K22 F29:G29 I28:J28" xr:uid="{00000000-0002-0000-0100-000003000000}">
      <formula1>0</formula1>
      <formula2>1E+23</formula2>
    </dataValidation>
    <dataValidation type="list" allowBlank="1" showInputMessage="1" showErrorMessage="1" sqref="H19" xr:uid="{E5C4D030-65C4-4B9B-8E50-C10F316EB1E0}">
      <formula1>Budget_Types</formula1>
    </dataValidation>
  </dataValidations>
  <hyperlinks>
    <hyperlink ref="J59" location="TOCpage" display="TOC" xr:uid="{F435BFCA-1BBC-4B58-912B-BEDBBE8B535F}"/>
  </hyperlinks>
  <pageMargins left="0.55000000000000004" right="0.55000000000000004" top="0.5" bottom="0.25" header="0.5" footer="0"/>
  <pageSetup scale="92" orientation="portrait" r:id="rId1"/>
  <headerFooter alignWithMargins="0">
    <oddFooter>&amp;C&amp;8FORM 4405LGF
Last Revised 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N69"/>
  <sheetViews>
    <sheetView workbookViewId="0">
      <selection sqref="A1:N1"/>
    </sheetView>
  </sheetViews>
  <sheetFormatPr baseColWidth="10" defaultColWidth="9.1640625" defaultRowHeight="12" x14ac:dyDescent="0.15"/>
  <cols>
    <col min="1" max="1" width="4.6640625" style="79" customWidth="1"/>
    <col min="2" max="2" width="10.6640625" style="1" customWidth="1"/>
    <col min="3" max="3" width="2.1640625" style="1" customWidth="1"/>
    <col min="4" max="4" width="10.33203125" style="1" customWidth="1"/>
    <col min="5" max="5" width="4.5" style="1" customWidth="1"/>
    <col min="6" max="6" width="14" style="1" customWidth="1"/>
    <col min="7" max="7" width="2.5" style="1" customWidth="1"/>
    <col min="8" max="8" width="10.5" style="1" customWidth="1"/>
    <col min="9" max="9" width="4.5" style="1" customWidth="1"/>
    <col min="10" max="10" width="14.33203125" style="1" customWidth="1"/>
    <col min="11" max="11" width="2.83203125" style="1" customWidth="1"/>
    <col min="12" max="12" width="13.33203125" style="1" customWidth="1"/>
    <col min="13" max="13" width="4.33203125" style="1" customWidth="1"/>
    <col min="14" max="14" width="16.5" style="1" customWidth="1"/>
    <col min="15" max="16384" width="9.1640625" style="1"/>
  </cols>
  <sheetData>
    <row r="1" spans="1:14" x14ac:dyDescent="0.15">
      <c r="A1" s="914" t="s">
        <v>61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</row>
    <row r="3" spans="1:14" x14ac:dyDescent="0.15">
      <c r="N3" s="423" t="s">
        <v>62</v>
      </c>
    </row>
    <row r="4" spans="1:14" x14ac:dyDescent="0.15">
      <c r="F4" s="1" t="s">
        <v>63</v>
      </c>
      <c r="J4" s="1" t="s">
        <v>63</v>
      </c>
      <c r="N4" s="423" t="s">
        <v>64</v>
      </c>
    </row>
    <row r="5" spans="1:14" x14ac:dyDescent="0.15">
      <c r="F5" s="319" t="str">
        <f>"ENDING "&amp;TEXT('Form 1'!C129,"MM/DD/YY")</f>
        <v>ENDING 06/30/23</v>
      </c>
      <c r="J5" s="319" t="str">
        <f>"ENDING "&amp;TEXT('Form 1'!C133, "MM/DD/YY")</f>
        <v>ENDING 06/30/24</v>
      </c>
      <c r="N5" s="319" t="str">
        <f>"ENDING "&amp;TEXT('Form 1'!C138, "MM/DD/YY")</f>
        <v>ENDING 06/30/25</v>
      </c>
    </row>
    <row r="7" spans="1:14" x14ac:dyDescent="0.15">
      <c r="A7" s="260" t="s">
        <v>65</v>
      </c>
      <c r="B7" s="80" t="s">
        <v>66</v>
      </c>
      <c r="C7" s="80"/>
      <c r="D7" s="80"/>
      <c r="E7" s="80"/>
      <c r="F7" s="80"/>
      <c r="G7" s="80"/>
      <c r="H7" s="80"/>
      <c r="I7" s="80"/>
      <c r="J7" s="90"/>
      <c r="K7" s="80"/>
      <c r="L7" s="80"/>
      <c r="M7" s="80"/>
      <c r="N7" s="80"/>
    </row>
    <row r="8" spans="1:14" x14ac:dyDescent="0.15">
      <c r="A8" s="260"/>
      <c r="B8" s="80" t="s">
        <v>67</v>
      </c>
      <c r="C8" s="80"/>
      <c r="D8" s="82"/>
      <c r="E8" s="91" t="s">
        <v>68</v>
      </c>
      <c r="F8" s="84"/>
      <c r="G8" s="422"/>
      <c r="H8" s="82"/>
      <c r="I8" s="91" t="s">
        <v>68</v>
      </c>
      <c r="J8" s="84"/>
      <c r="K8" s="80"/>
      <c r="L8" s="83"/>
      <c r="M8" s="91" t="s">
        <v>68</v>
      </c>
      <c r="N8" s="84"/>
    </row>
    <row r="9" spans="1:14" x14ac:dyDescent="0.15">
      <c r="A9" s="260"/>
      <c r="B9" s="80"/>
      <c r="C9" s="80"/>
      <c r="D9" s="80"/>
      <c r="E9" s="80"/>
      <c r="F9" s="422"/>
      <c r="G9" s="422"/>
      <c r="H9" s="80"/>
      <c r="I9" s="80"/>
      <c r="J9" s="80"/>
      <c r="K9" s="80"/>
      <c r="L9" s="80"/>
      <c r="M9" s="80"/>
      <c r="N9" s="80"/>
    </row>
    <row r="10" spans="1:14" x14ac:dyDescent="0.15">
      <c r="A10" s="260" t="s">
        <v>69</v>
      </c>
      <c r="B10" s="80" t="s">
        <v>70</v>
      </c>
      <c r="C10" s="80"/>
      <c r="D10" s="82"/>
      <c r="E10" s="91" t="s">
        <v>68</v>
      </c>
      <c r="F10" s="84"/>
      <c r="G10" s="422"/>
      <c r="H10" s="82"/>
      <c r="I10" s="91" t="s">
        <v>68</v>
      </c>
      <c r="J10" s="84"/>
      <c r="K10" s="80"/>
      <c r="L10" s="83"/>
      <c r="M10" s="91" t="s">
        <v>68</v>
      </c>
      <c r="N10" s="84"/>
    </row>
    <row r="11" spans="1:14" x14ac:dyDescent="0.15">
      <c r="A11" s="260"/>
      <c r="B11" s="80"/>
      <c r="C11" s="80"/>
      <c r="D11" s="80"/>
      <c r="E11" s="80"/>
      <c r="F11" s="422"/>
      <c r="G11" s="422"/>
      <c r="H11" s="80"/>
      <c r="I11" s="80"/>
      <c r="J11" s="80"/>
      <c r="K11" s="80"/>
      <c r="L11" s="80"/>
      <c r="M11" s="80"/>
      <c r="N11" s="80"/>
    </row>
    <row r="12" spans="1:14" x14ac:dyDescent="0.15">
      <c r="A12" s="260" t="s">
        <v>71</v>
      </c>
      <c r="B12" s="80" t="s">
        <v>72</v>
      </c>
      <c r="C12" s="80"/>
      <c r="D12" s="80"/>
      <c r="E12" s="80"/>
      <c r="F12" s="84"/>
      <c r="G12" s="422"/>
      <c r="H12" s="80"/>
      <c r="I12" s="80"/>
      <c r="J12" s="84"/>
      <c r="K12" s="80"/>
      <c r="L12" s="80"/>
      <c r="M12" s="80"/>
      <c r="N12" s="84"/>
    </row>
    <row r="13" spans="1:14" x14ac:dyDescent="0.15">
      <c r="A13" s="260"/>
      <c r="B13" s="80"/>
      <c r="C13" s="80"/>
      <c r="D13" s="80"/>
      <c r="E13" s="80"/>
      <c r="F13" s="422"/>
      <c r="G13" s="422"/>
      <c r="H13" s="80"/>
      <c r="I13" s="80"/>
      <c r="J13" s="80"/>
      <c r="K13" s="80"/>
      <c r="L13" s="80"/>
      <c r="M13" s="80"/>
      <c r="N13" s="80"/>
    </row>
    <row r="14" spans="1:14" x14ac:dyDescent="0.15">
      <c r="A14" s="260" t="s">
        <v>73</v>
      </c>
      <c r="B14" s="80" t="s">
        <v>74</v>
      </c>
      <c r="C14" s="80"/>
      <c r="D14" s="80"/>
      <c r="E14" s="80"/>
      <c r="F14" s="84"/>
      <c r="G14" s="422"/>
      <c r="H14" s="80"/>
      <c r="I14" s="80"/>
      <c r="J14" s="84"/>
      <c r="K14" s="80"/>
      <c r="L14" s="80"/>
      <c r="M14" s="80"/>
      <c r="N14" s="84"/>
    </row>
    <row r="15" spans="1:14" x14ac:dyDescent="0.15">
      <c r="A15" s="260"/>
      <c r="B15" s="80"/>
      <c r="C15" s="80"/>
      <c r="D15" s="80"/>
      <c r="E15" s="80"/>
      <c r="F15" s="422"/>
      <c r="G15" s="422"/>
      <c r="H15" s="80"/>
      <c r="I15" s="80"/>
      <c r="J15" s="80"/>
      <c r="K15" s="80"/>
      <c r="L15" s="80"/>
      <c r="M15" s="80"/>
      <c r="N15" s="80"/>
    </row>
    <row r="16" spans="1:14" x14ac:dyDescent="0.15">
      <c r="A16" s="260" t="s">
        <v>75</v>
      </c>
      <c r="B16" s="80" t="s">
        <v>76</v>
      </c>
      <c r="C16" s="80"/>
      <c r="D16" s="80"/>
      <c r="E16" s="80"/>
      <c r="F16" s="84"/>
      <c r="G16" s="422"/>
      <c r="H16" s="80"/>
      <c r="I16" s="80"/>
      <c r="J16" s="84"/>
      <c r="K16" s="80"/>
      <c r="L16" s="80"/>
      <c r="M16" s="80"/>
      <c r="N16" s="84"/>
    </row>
    <row r="17" spans="1:14" x14ac:dyDescent="0.15">
      <c r="A17" s="260"/>
      <c r="B17" s="80"/>
      <c r="C17" s="80"/>
      <c r="D17" s="80"/>
      <c r="E17" s="80"/>
      <c r="F17" s="90"/>
      <c r="G17" s="422"/>
      <c r="H17" s="80"/>
      <c r="I17" s="80"/>
      <c r="J17" s="80"/>
      <c r="K17" s="80"/>
      <c r="L17" s="80"/>
      <c r="M17" s="80"/>
      <c r="N17" s="80"/>
    </row>
    <row r="18" spans="1:14" x14ac:dyDescent="0.15">
      <c r="A18" s="260"/>
      <c r="B18" s="91" t="s">
        <v>77</v>
      </c>
      <c r="C18" s="80"/>
      <c r="D18" s="80"/>
      <c r="E18" s="80"/>
      <c r="F18" s="84"/>
      <c r="G18" s="90"/>
      <c r="H18" s="90"/>
      <c r="I18" s="90"/>
      <c r="J18" s="84"/>
      <c r="K18" s="90"/>
      <c r="L18" s="90"/>
      <c r="M18" s="90"/>
      <c r="N18" s="84"/>
    </row>
    <row r="19" spans="1:14" x14ac:dyDescent="0.15">
      <c r="A19" s="260"/>
      <c r="B19" s="80"/>
      <c r="C19" s="80"/>
      <c r="D19" s="80"/>
      <c r="E19" s="80"/>
      <c r="F19" s="422"/>
      <c r="G19" s="422"/>
      <c r="H19" s="80"/>
      <c r="I19" s="80"/>
      <c r="J19" s="80"/>
      <c r="K19" s="80"/>
      <c r="L19" s="80"/>
      <c r="M19" s="80"/>
      <c r="N19" s="80"/>
    </row>
    <row r="20" spans="1:14" x14ac:dyDescent="0.15">
      <c r="A20" s="260" t="s">
        <v>78</v>
      </c>
      <c r="B20" s="92" t="s">
        <v>79</v>
      </c>
      <c r="C20" s="80"/>
      <c r="D20" s="80"/>
      <c r="E20" s="80"/>
      <c r="F20" s="422"/>
      <c r="G20" s="422"/>
      <c r="H20" s="80"/>
      <c r="I20" s="80"/>
      <c r="J20" s="80"/>
      <c r="K20" s="80"/>
      <c r="L20" s="80"/>
      <c r="M20" s="80"/>
      <c r="N20" s="80"/>
    </row>
    <row r="21" spans="1:14" x14ac:dyDescent="0.15">
      <c r="A21" s="260"/>
      <c r="B21" s="80" t="s">
        <v>80</v>
      </c>
      <c r="C21" s="80"/>
      <c r="D21" s="80"/>
      <c r="E21" s="80"/>
      <c r="F21" s="84"/>
      <c r="G21" s="422"/>
      <c r="H21" s="80"/>
      <c r="I21" s="80"/>
      <c r="J21" s="82"/>
      <c r="K21" s="80"/>
      <c r="L21" s="80"/>
      <c r="M21" s="80"/>
      <c r="N21" s="82"/>
    </row>
    <row r="22" spans="1:14" x14ac:dyDescent="0.15">
      <c r="A22" s="260"/>
      <c r="B22" s="80"/>
      <c r="C22" s="80"/>
      <c r="D22" s="80"/>
      <c r="E22" s="80"/>
      <c r="F22" s="422"/>
      <c r="G22" s="422"/>
      <c r="H22" s="80"/>
      <c r="I22" s="80"/>
      <c r="J22" s="80"/>
      <c r="K22" s="80"/>
      <c r="L22" s="80"/>
      <c r="M22" s="80"/>
      <c r="N22" s="80"/>
    </row>
    <row r="23" spans="1:14" x14ac:dyDescent="0.15">
      <c r="A23" s="260" t="s">
        <v>81</v>
      </c>
      <c r="B23" s="92" t="s">
        <v>82</v>
      </c>
      <c r="C23" s="80"/>
      <c r="D23" s="80"/>
      <c r="E23" s="80"/>
      <c r="F23" s="422"/>
      <c r="G23" s="422"/>
      <c r="H23" s="80"/>
      <c r="I23" s="80"/>
      <c r="J23" s="80"/>
      <c r="K23" s="80"/>
      <c r="L23" s="80"/>
      <c r="M23" s="80"/>
      <c r="N23" s="80"/>
    </row>
    <row r="24" spans="1:14" x14ac:dyDescent="0.15">
      <c r="A24" s="260"/>
      <c r="B24" s="80" t="s">
        <v>83</v>
      </c>
      <c r="C24" s="80"/>
      <c r="D24" s="80"/>
      <c r="E24" s="80"/>
      <c r="F24" s="84"/>
      <c r="G24" s="422"/>
      <c r="H24" s="80"/>
      <c r="I24" s="80"/>
      <c r="J24" s="82"/>
      <c r="K24" s="80"/>
      <c r="L24" s="80"/>
      <c r="M24" s="80"/>
      <c r="N24" s="82"/>
    </row>
    <row r="25" spans="1:14" x14ac:dyDescent="0.15">
      <c r="A25" s="260"/>
      <c r="B25" s="80"/>
      <c r="C25" s="80"/>
      <c r="D25" s="80"/>
      <c r="E25" s="80"/>
      <c r="F25" s="422"/>
      <c r="G25" s="422"/>
      <c r="H25" s="80"/>
      <c r="I25" s="80"/>
      <c r="J25" s="80"/>
      <c r="K25" s="80"/>
      <c r="L25" s="80"/>
      <c r="M25" s="80"/>
      <c r="N25" s="80"/>
    </row>
    <row r="26" spans="1:14" x14ac:dyDescent="0.15">
      <c r="A26" s="260"/>
      <c r="B26" s="91" t="s">
        <v>84</v>
      </c>
      <c r="C26" s="80"/>
      <c r="D26" s="80"/>
      <c r="E26" s="80"/>
      <c r="F26" s="88"/>
      <c r="G26" s="422"/>
      <c r="H26" s="80"/>
      <c r="I26" s="80"/>
      <c r="J26" s="83"/>
      <c r="K26" s="80"/>
      <c r="L26" s="80"/>
      <c r="M26" s="80"/>
      <c r="N26" s="83"/>
    </row>
    <row r="27" spans="1:14" ht="13" thickBot="1" x14ac:dyDescent="0.2">
      <c r="A27" s="261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ht="21.75" customHeight="1" thickTop="1" x14ac:dyDescent="0.15">
      <c r="A28" s="260" t="s">
        <v>85</v>
      </c>
      <c r="B28" s="320" t="str">
        <f>"Basic support per pupil amount for your district, Year " &amp;PROPER(N5)</f>
        <v>Basic support per pupil amount for your district, Year Ending 06/30/25</v>
      </c>
      <c r="C28" s="422"/>
      <c r="D28" s="422"/>
      <c r="E28" s="422"/>
      <c r="F28" s="422"/>
      <c r="G28" s="89"/>
      <c r="H28" s="422"/>
      <c r="I28" s="422"/>
      <c r="J28" s="95" t="s">
        <v>86</v>
      </c>
      <c r="K28" s="80"/>
      <c r="L28" s="80"/>
      <c r="M28" s="80"/>
      <c r="N28" s="80"/>
    </row>
    <row r="29" spans="1:14" x14ac:dyDescent="0.15">
      <c r="A29" s="26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4" x14ac:dyDescent="0.15">
      <c r="A30" s="260" t="s">
        <v>87</v>
      </c>
      <c r="B30" s="80" t="s">
        <v>88</v>
      </c>
      <c r="C30" s="80"/>
      <c r="D30" s="80"/>
      <c r="E30" s="80"/>
      <c r="F30" s="80"/>
      <c r="G30" s="80"/>
      <c r="H30" s="80"/>
      <c r="I30" s="80"/>
      <c r="J30" s="80"/>
      <c r="K30" s="80" t="s">
        <v>86</v>
      </c>
      <c r="L30" s="83"/>
      <c r="M30" s="80"/>
      <c r="N30" s="80"/>
    </row>
    <row r="31" spans="1:14" x14ac:dyDescent="0.15">
      <c r="A31" s="26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14" x14ac:dyDescent="0.15">
      <c r="A32" s="260" t="s">
        <v>89</v>
      </c>
      <c r="B32" s="80" t="s">
        <v>90</v>
      </c>
      <c r="C32" s="80"/>
      <c r="D32" s="80"/>
      <c r="E32" s="80"/>
      <c r="F32" s="80"/>
      <c r="G32" s="80"/>
      <c r="H32" s="86"/>
      <c r="I32" s="80"/>
      <c r="J32" s="80"/>
      <c r="K32" s="80"/>
      <c r="L32" s="80"/>
      <c r="M32" s="80"/>
      <c r="N32" s="80"/>
    </row>
    <row r="33" spans="1:14" ht="20.25" customHeight="1" x14ac:dyDescent="0.15">
      <c r="A33" s="260"/>
      <c r="B33" s="80"/>
      <c r="C33" s="80"/>
      <c r="D33" s="80"/>
      <c r="E33" s="80"/>
      <c r="F33" s="80"/>
      <c r="G33" s="80" t="s">
        <v>91</v>
      </c>
      <c r="H33" s="87"/>
      <c r="I33" s="80" t="s">
        <v>92</v>
      </c>
      <c r="J33" s="80"/>
      <c r="K33" s="80" t="s">
        <v>86</v>
      </c>
      <c r="L33" s="83"/>
      <c r="M33" s="80"/>
      <c r="N33" s="80"/>
    </row>
    <row r="34" spans="1:14" x14ac:dyDescent="0.15">
      <c r="A34" s="26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spans="1:14" x14ac:dyDescent="0.15">
      <c r="A35" s="260" t="s">
        <v>93</v>
      </c>
      <c r="B35" s="80" t="s">
        <v>94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549" t="s">
        <v>86</v>
      </c>
      <c r="N35" s="86"/>
    </row>
    <row r="36" spans="1:14" x14ac:dyDescent="0.15">
      <c r="A36" s="26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</row>
    <row r="37" spans="1:14" x14ac:dyDescent="0.15">
      <c r="A37" s="260" t="s">
        <v>95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</row>
    <row r="38" spans="1:14" x14ac:dyDescent="0.15">
      <c r="A38" s="26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1:14" x14ac:dyDescent="0.15">
      <c r="A39" s="260"/>
      <c r="B39" s="91" t="s">
        <v>96</v>
      </c>
      <c r="C39" s="80"/>
      <c r="D39" s="80"/>
      <c r="E39" s="80"/>
      <c r="F39" s="80"/>
      <c r="G39" s="80"/>
      <c r="H39" s="80"/>
      <c r="I39" s="80"/>
      <c r="J39" s="80"/>
      <c r="K39" s="80" t="s">
        <v>86</v>
      </c>
      <c r="L39" s="83"/>
      <c r="M39" s="80"/>
      <c r="N39" s="80"/>
    </row>
    <row r="40" spans="1:14" x14ac:dyDescent="0.15">
      <c r="A40" s="26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1:14" x14ac:dyDescent="0.15">
      <c r="A41" s="260"/>
      <c r="B41" s="91" t="s">
        <v>97</v>
      </c>
      <c r="C41" s="80"/>
      <c r="D41" s="80"/>
      <c r="E41" s="80"/>
      <c r="F41" s="80"/>
      <c r="G41" s="80"/>
      <c r="H41" s="80"/>
      <c r="I41" s="80"/>
      <c r="J41" s="80"/>
      <c r="K41" s="80" t="s">
        <v>86</v>
      </c>
      <c r="L41" s="83"/>
      <c r="M41" s="80"/>
      <c r="N41" s="80"/>
    </row>
    <row r="42" spans="1:14" x14ac:dyDescent="0.15">
      <c r="A42" s="26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</row>
    <row r="43" spans="1:14" x14ac:dyDescent="0.15">
      <c r="A43" s="260" t="s">
        <v>98</v>
      </c>
      <c r="B43" s="80" t="s">
        <v>99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549" t="s">
        <v>86</v>
      </c>
      <c r="N43" s="86"/>
    </row>
    <row r="44" spans="1:14" ht="13" thickBot="1" x14ac:dyDescent="0.2">
      <c r="A44" s="261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</row>
    <row r="45" spans="1:14" ht="13" thickTop="1" x14ac:dyDescent="0.15">
      <c r="A45" s="26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spans="1:14" x14ac:dyDescent="0.15">
      <c r="A46" s="260" t="s">
        <v>100</v>
      </c>
      <c r="B46" s="80" t="s">
        <v>101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</row>
    <row r="47" spans="1:14" x14ac:dyDescent="0.15">
      <c r="A47" s="260"/>
      <c r="B47" s="80" t="s">
        <v>102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549" t="s">
        <v>86</v>
      </c>
      <c r="N47" s="86"/>
    </row>
    <row r="48" spans="1:14" x14ac:dyDescent="0.15">
      <c r="A48" s="26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549"/>
      <c r="N48" s="80"/>
    </row>
    <row r="49" spans="1:14" x14ac:dyDescent="0.15">
      <c r="A49" s="260" t="s">
        <v>103</v>
      </c>
      <c r="B49" s="80" t="s">
        <v>104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549"/>
      <c r="N49" s="80"/>
    </row>
    <row r="50" spans="1:14" x14ac:dyDescent="0.15">
      <c r="A50" s="260"/>
      <c r="B50" s="80" t="s">
        <v>102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549" t="s">
        <v>86</v>
      </c>
      <c r="N50" s="86"/>
    </row>
    <row r="51" spans="1:14" x14ac:dyDescent="0.15">
      <c r="A51" s="26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549"/>
      <c r="N51" s="80"/>
    </row>
    <row r="52" spans="1:14" x14ac:dyDescent="0.15">
      <c r="A52" s="260" t="s">
        <v>105</v>
      </c>
      <c r="B52" s="80" t="s">
        <v>106</v>
      </c>
      <c r="C52" s="80"/>
      <c r="D52" s="80"/>
      <c r="E52" s="80"/>
      <c r="F52" s="80"/>
      <c r="G52" s="83"/>
      <c r="H52" s="83"/>
      <c r="I52" s="83"/>
      <c r="J52" s="83"/>
      <c r="K52" s="83"/>
      <c r="L52" s="80"/>
      <c r="M52" s="549"/>
      <c r="N52" s="80"/>
    </row>
    <row r="53" spans="1:14" x14ac:dyDescent="0.15">
      <c r="A53" s="260"/>
      <c r="B53" s="80" t="s">
        <v>102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549" t="s">
        <v>86</v>
      </c>
      <c r="N53" s="86"/>
    </row>
    <row r="54" spans="1:14" x14ac:dyDescent="0.15">
      <c r="A54" s="26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549"/>
      <c r="N54" s="80"/>
    </row>
    <row r="55" spans="1:14" ht="22.5" customHeight="1" thickBot="1" x14ac:dyDescent="0.2">
      <c r="A55" s="260" t="s">
        <v>107</v>
      </c>
      <c r="B55" s="80" t="str">
        <f>"Total projected DSA revenue for Year Ending "&amp;TEXT('Form 1'!$C$137,"mmmm dd, yyyy")&amp;" (Lines 16 + 17 + 18 + 19)"</f>
        <v>Total projected DSA revenue for Year Ending June 30, 2025 (Lines 16 + 17 + 18 + 19)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549" t="s">
        <v>86</v>
      </c>
      <c r="N55" s="96"/>
    </row>
    <row r="56" spans="1:14" ht="13" thickBot="1" x14ac:dyDescent="0.2">
      <c r="A56" s="261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4" ht="13" thickTop="1" x14ac:dyDescent="0.15">
      <c r="A57" s="26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</row>
    <row r="58" spans="1:14" x14ac:dyDescent="0.15">
      <c r="A58" s="26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</row>
    <row r="59" spans="1:14" x14ac:dyDescent="0.15">
      <c r="A59" s="320" t="str">
        <f>"Fiscal Year "&amp;PROPER(N5)</f>
        <v>Fiscal Year Ending 06/30/25</v>
      </c>
      <c r="B59" s="80"/>
      <c r="C59" s="80"/>
      <c r="D59" s="80"/>
      <c r="E59" s="549" t="s">
        <v>108</v>
      </c>
      <c r="F59" s="83"/>
      <c r="G59" s="83"/>
      <c r="H59" s="83"/>
      <c r="I59" s="80"/>
      <c r="J59" s="83"/>
      <c r="K59" s="83"/>
      <c r="L59" s="80"/>
      <c r="M59" s="80"/>
      <c r="N59" s="80"/>
    </row>
    <row r="60" spans="1:14" x14ac:dyDescent="0.15">
      <c r="A60" s="26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</row>
    <row r="61" spans="1:14" x14ac:dyDescent="0.15">
      <c r="A61" s="260" t="s">
        <v>109</v>
      </c>
      <c r="B61" s="80"/>
      <c r="C61" s="80"/>
      <c r="D61" s="88"/>
      <c r="E61" s="422" t="s">
        <v>110</v>
      </c>
      <c r="F61" s="88"/>
      <c r="G61" s="80"/>
      <c r="H61" s="80"/>
      <c r="I61" s="80"/>
      <c r="J61" s="80"/>
      <c r="K61" s="80"/>
      <c r="L61" s="80"/>
      <c r="M61" s="80"/>
      <c r="N61" s="80"/>
    </row>
    <row r="62" spans="1:14" x14ac:dyDescent="0.15">
      <c r="A62" s="26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3" spans="1:14" x14ac:dyDescent="0.15">
      <c r="A63" s="26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</row>
    <row r="64" spans="1:14" x14ac:dyDescent="0.15">
      <c r="A64" s="26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</row>
    <row r="65" spans="1:14" x14ac:dyDescent="0.15">
      <c r="A65" s="26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1:14" x14ac:dyDescent="0.15">
      <c r="A66" s="26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</row>
    <row r="67" spans="1:14" x14ac:dyDescent="0.15">
      <c r="A67" s="26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</row>
    <row r="68" spans="1:14" x14ac:dyDescent="0.15">
      <c r="B68" s="2"/>
      <c r="N68" s="549" t="s">
        <v>30</v>
      </c>
    </row>
    <row r="69" spans="1:14" x14ac:dyDescent="0.15">
      <c r="N69" s="321">
        <f>'Form 1'!$C$147</f>
        <v>45230</v>
      </c>
    </row>
  </sheetData>
  <mergeCells count="1">
    <mergeCell ref="A1:N1"/>
  </mergeCells>
  <phoneticPr fontId="0" type="noConversion"/>
  <pageMargins left="0.55000000000000004" right="0" top="0.5" bottom="0.25" header="0.5" footer="0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68"/>
  <sheetViews>
    <sheetView zoomScale="115" zoomScaleNormal="115" workbookViewId="0">
      <selection activeCell="L40" sqref="L40"/>
    </sheetView>
  </sheetViews>
  <sheetFormatPr baseColWidth="10" defaultColWidth="9.1640625" defaultRowHeight="12" x14ac:dyDescent="0.15"/>
  <cols>
    <col min="1" max="1" width="4.6640625" style="79" customWidth="1"/>
    <col min="2" max="2" width="10.6640625" style="1" customWidth="1"/>
    <col min="3" max="3" width="13.1640625" style="1" bestFit="1" customWidth="1"/>
    <col min="4" max="4" width="10.33203125" style="1" customWidth="1"/>
    <col min="5" max="5" width="4.5" style="1" customWidth="1"/>
    <col min="6" max="6" width="14" style="1" customWidth="1"/>
    <col min="7" max="7" width="2.5" style="1" customWidth="1"/>
    <col min="8" max="8" width="10.5" style="1" customWidth="1"/>
    <col min="9" max="9" width="5" style="1" customWidth="1"/>
    <col min="10" max="10" width="16.6640625" style="1" bestFit="1" customWidth="1"/>
    <col min="11" max="11" width="2.83203125" style="1" customWidth="1"/>
    <col min="12" max="12" width="13.33203125" style="1" customWidth="1"/>
    <col min="13" max="13" width="4.33203125" style="1" customWidth="1"/>
    <col min="14" max="14" width="19.5" style="1" customWidth="1"/>
    <col min="15" max="16384" width="9.1640625" style="1"/>
  </cols>
  <sheetData>
    <row r="1" spans="1:14" ht="18" customHeight="1" x14ac:dyDescent="0.15">
      <c r="A1" s="918" t="s">
        <v>111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</row>
    <row r="2" spans="1:14" ht="14" x14ac:dyDescent="0.15">
      <c r="A2" s="3" t="s">
        <v>112</v>
      </c>
      <c r="B2" s="3" t="s">
        <v>113</v>
      </c>
      <c r="C2" s="3"/>
      <c r="D2" s="3"/>
      <c r="N2" s="435"/>
    </row>
    <row r="3" spans="1:14" ht="14" x14ac:dyDescent="0.15">
      <c r="A3" s="3"/>
      <c r="B3" s="3" t="s">
        <v>114</v>
      </c>
      <c r="E3" s="435"/>
      <c r="F3" s="662">
        <v>0</v>
      </c>
      <c r="G3" s="103"/>
      <c r="H3" s="103"/>
      <c r="I3" s="103"/>
      <c r="J3" s="915" t="s">
        <v>115</v>
      </c>
      <c r="K3" s="915"/>
      <c r="L3" s="915"/>
      <c r="M3" s="915"/>
      <c r="N3" s="915"/>
    </row>
    <row r="4" spans="1:14" ht="14" x14ac:dyDescent="0.15">
      <c r="A4" s="3"/>
      <c r="B4" s="3" t="s">
        <v>116</v>
      </c>
      <c r="E4" s="3"/>
      <c r="F4" s="3"/>
      <c r="J4" s="1" t="s">
        <v>117</v>
      </c>
      <c r="K4" s="1" t="s">
        <v>86</v>
      </c>
      <c r="L4" s="916">
        <v>0</v>
      </c>
      <c r="M4" s="916"/>
      <c r="N4" s="916"/>
    </row>
    <row r="5" spans="1:14" ht="14" x14ac:dyDescent="0.15">
      <c r="A5" s="3" t="s">
        <v>118</v>
      </c>
      <c r="B5" s="3" t="s">
        <v>119</v>
      </c>
      <c r="E5" s="435"/>
      <c r="F5" s="697">
        <v>0</v>
      </c>
      <c r="G5" s="528"/>
      <c r="H5" s="528"/>
      <c r="I5" s="528"/>
    </row>
    <row r="6" spans="1:14" ht="14" x14ac:dyDescent="0.15">
      <c r="A6" s="3"/>
      <c r="B6" s="3"/>
      <c r="E6" s="3"/>
      <c r="F6" s="3"/>
    </row>
    <row r="7" spans="1:14" ht="14" x14ac:dyDescent="0.15">
      <c r="A7" s="3" t="s">
        <v>120</v>
      </c>
      <c r="B7" s="3" t="s">
        <v>121</v>
      </c>
      <c r="E7" s="435"/>
      <c r="F7" s="697">
        <v>0</v>
      </c>
      <c r="G7" s="528"/>
      <c r="H7" s="528"/>
      <c r="I7" s="528"/>
    </row>
    <row r="9" spans="1:14" s="334" customFormat="1" ht="15" customHeight="1" x14ac:dyDescent="0.15">
      <c r="A9" s="334" t="s">
        <v>122</v>
      </c>
      <c r="B9" s="919" t="s">
        <v>123</v>
      </c>
      <c r="C9" s="919"/>
      <c r="D9" s="919"/>
      <c r="E9" s="919"/>
      <c r="F9" s="919"/>
      <c r="G9" s="919"/>
      <c r="H9" s="919"/>
      <c r="I9" s="919"/>
      <c r="J9" s="919"/>
      <c r="K9" s="919"/>
      <c r="L9" s="919"/>
      <c r="M9" s="919"/>
      <c r="N9" s="919"/>
    </row>
    <row r="10" spans="1:14" s="334" customFormat="1" ht="15" customHeight="1" x14ac:dyDescent="0.15">
      <c r="A10" s="551"/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335" t="s">
        <v>124</v>
      </c>
    </row>
    <row r="11" spans="1:14" s="334" customFormat="1" ht="15" customHeight="1" x14ac:dyDescent="0.15">
      <c r="A11" s="551"/>
      <c r="B11" s="551"/>
      <c r="C11" s="551"/>
      <c r="D11" s="551"/>
      <c r="E11" s="551"/>
      <c r="F11" s="334" t="s">
        <v>63</v>
      </c>
      <c r="G11" s="551"/>
      <c r="H11" s="551"/>
      <c r="I11" s="551"/>
      <c r="J11" s="335" t="s">
        <v>62</v>
      </c>
      <c r="K11" s="551"/>
      <c r="L11" s="551"/>
      <c r="M11" s="551"/>
      <c r="N11" s="335" t="s">
        <v>64</v>
      </c>
    </row>
    <row r="12" spans="1:14" s="334" customFormat="1" ht="15" customHeight="1" x14ac:dyDescent="0.15">
      <c r="A12" s="551"/>
      <c r="B12" s="551"/>
      <c r="C12" s="551"/>
      <c r="D12" s="551"/>
      <c r="E12" s="551"/>
      <c r="F12" s="319" t="str">
        <f>'Form 1'!C130</f>
        <v>Ending 6/30/2023</v>
      </c>
      <c r="G12" s="551"/>
      <c r="H12" s="551"/>
      <c r="I12" s="551"/>
      <c r="J12" s="319" t="str">
        <f>'Form 1'!C134</f>
        <v>Ending 6/30/2024</v>
      </c>
      <c r="K12" s="1"/>
      <c r="L12" s="1"/>
      <c r="M12" s="1"/>
      <c r="N12" s="319" t="str">
        <f>'Form 1'!C141</f>
        <v>Ending 6/30/2025</v>
      </c>
    </row>
    <row r="13" spans="1:14" s="334" customFormat="1" x14ac:dyDescent="0.15">
      <c r="A13" s="336"/>
    </row>
    <row r="14" spans="1:14" s="334" customFormat="1" ht="16.5" customHeight="1" x14ac:dyDescent="0.15">
      <c r="A14" s="336"/>
      <c r="B14" s="337" t="s">
        <v>125</v>
      </c>
      <c r="F14" s="695">
        <v>0</v>
      </c>
      <c r="J14" s="695">
        <v>0</v>
      </c>
      <c r="N14" s="695">
        <v>13</v>
      </c>
    </row>
    <row r="15" spans="1:14" s="334" customFormat="1" ht="15.75" customHeight="1" x14ac:dyDescent="0.15">
      <c r="A15" s="336"/>
      <c r="B15" s="337" t="s">
        <v>126</v>
      </c>
      <c r="F15" s="695">
        <v>0</v>
      </c>
      <c r="J15" s="695">
        <v>0</v>
      </c>
      <c r="N15" s="695">
        <v>4</v>
      </c>
    </row>
    <row r="16" spans="1:14" s="334" customFormat="1" ht="15.75" customHeight="1" x14ac:dyDescent="0.15">
      <c r="A16" s="336"/>
      <c r="B16" s="511" t="s">
        <v>127</v>
      </c>
      <c r="C16" s="512"/>
      <c r="D16" s="512"/>
      <c r="E16" s="512"/>
      <c r="F16" s="513">
        <v>0</v>
      </c>
      <c r="G16" s="512"/>
      <c r="H16" s="512"/>
      <c r="I16" s="512"/>
      <c r="J16" s="513">
        <v>0</v>
      </c>
      <c r="K16" s="512"/>
      <c r="L16" s="512"/>
      <c r="M16" s="512"/>
      <c r="N16" s="513">
        <v>300</v>
      </c>
    </row>
    <row r="18" spans="1:15" x14ac:dyDescent="0.15">
      <c r="A18" s="537" t="s">
        <v>128</v>
      </c>
      <c r="B18" s="920" t="s">
        <v>129</v>
      </c>
      <c r="C18" s="920"/>
      <c r="D18" s="920"/>
      <c r="E18" s="920"/>
      <c r="F18" s="920"/>
      <c r="G18" s="920"/>
      <c r="H18" s="920"/>
      <c r="I18" s="920"/>
      <c r="J18" s="920"/>
      <c r="K18" s="920"/>
      <c r="L18" s="920"/>
      <c r="M18" s="920"/>
      <c r="N18" s="920"/>
      <c r="O18" s="550"/>
    </row>
    <row r="19" spans="1:15" x14ac:dyDescent="0.15">
      <c r="J19" s="423"/>
      <c r="N19" s="423" t="s">
        <v>130</v>
      </c>
    </row>
    <row r="20" spans="1:15" ht="12.75" customHeight="1" x14ac:dyDescent="0.15">
      <c r="D20" s="423"/>
      <c r="E20" s="423"/>
      <c r="F20" s="423" t="s">
        <v>978</v>
      </c>
      <c r="H20" s="423"/>
      <c r="I20" s="423"/>
      <c r="J20" s="423" t="s">
        <v>131</v>
      </c>
      <c r="L20" s="423"/>
      <c r="M20" s="423"/>
      <c r="N20" s="423" t="s">
        <v>64</v>
      </c>
    </row>
    <row r="21" spans="1:15" ht="12.75" customHeight="1" x14ac:dyDescent="0.15">
      <c r="D21" s="423"/>
      <c r="E21" s="423"/>
      <c r="F21" s="858" t="s">
        <v>33</v>
      </c>
      <c r="H21" s="423"/>
      <c r="I21" s="423"/>
      <c r="J21" s="858" t="s">
        <v>36</v>
      </c>
      <c r="L21" s="423"/>
      <c r="M21" s="423"/>
      <c r="N21" s="858" t="s">
        <v>41</v>
      </c>
    </row>
    <row r="23" spans="1:15" x14ac:dyDescent="0.15">
      <c r="A23" s="260"/>
      <c r="B23" s="91" t="s">
        <v>132</v>
      </c>
      <c r="C23" s="80"/>
      <c r="D23" s="80"/>
      <c r="E23" s="80"/>
      <c r="F23" s="568">
        <v>0</v>
      </c>
      <c r="G23" s="90"/>
      <c r="H23" s="90"/>
      <c r="I23" s="90"/>
      <c r="J23" s="568">
        <v>0</v>
      </c>
      <c r="K23" s="90"/>
      <c r="L23" s="90"/>
      <c r="M23" s="90"/>
      <c r="N23" s="568">
        <v>300</v>
      </c>
    </row>
    <row r="24" spans="1:15" x14ac:dyDescent="0.15">
      <c r="A24" s="260"/>
      <c r="B24" s="80"/>
      <c r="C24" s="80"/>
      <c r="D24" s="80"/>
      <c r="E24" s="80"/>
      <c r="F24" s="422"/>
      <c r="G24" s="422"/>
      <c r="H24" s="80"/>
      <c r="I24" s="80"/>
      <c r="J24" s="80"/>
      <c r="K24" s="80"/>
      <c r="L24" s="80"/>
      <c r="M24" s="80"/>
      <c r="N24" s="80"/>
    </row>
    <row r="25" spans="1:15" x14ac:dyDescent="0.15">
      <c r="A25" s="89"/>
      <c r="B25" s="92" t="s">
        <v>79</v>
      </c>
      <c r="C25" s="80"/>
      <c r="D25" s="80"/>
      <c r="E25" s="80"/>
      <c r="F25" s="422"/>
      <c r="G25" s="422"/>
      <c r="H25" s="80"/>
      <c r="I25" s="80"/>
      <c r="J25" s="80"/>
      <c r="K25" s="80"/>
      <c r="L25" s="80"/>
      <c r="M25" s="80"/>
      <c r="N25" s="80"/>
    </row>
    <row r="26" spans="1:15" x14ac:dyDescent="0.15">
      <c r="A26" s="260"/>
      <c r="B26" s="80" t="s">
        <v>80</v>
      </c>
      <c r="C26" s="80"/>
      <c r="D26" s="80"/>
      <c r="E26" s="549" t="s">
        <v>1081</v>
      </c>
      <c r="F26" s="568">
        <v>0</v>
      </c>
      <c r="G26" s="422"/>
      <c r="H26" s="80"/>
      <c r="I26" s="80"/>
      <c r="J26" s="694">
        <v>0</v>
      </c>
      <c r="K26" s="80"/>
      <c r="L26" s="80"/>
      <c r="M26" s="80"/>
      <c r="N26" s="694">
        <v>0</v>
      </c>
    </row>
    <row r="27" spans="1:15" x14ac:dyDescent="0.15">
      <c r="A27" s="260"/>
      <c r="B27" s="80"/>
      <c r="C27" s="80"/>
      <c r="D27" s="80"/>
      <c r="E27" s="549"/>
      <c r="F27" s="422"/>
      <c r="G27" s="422"/>
      <c r="H27" s="80"/>
      <c r="I27" s="80"/>
      <c r="J27" s="80"/>
      <c r="K27" s="80"/>
      <c r="L27" s="80"/>
      <c r="M27" s="80"/>
      <c r="N27" s="80"/>
    </row>
    <row r="28" spans="1:15" x14ac:dyDescent="0.15">
      <c r="A28" s="89"/>
      <c r="B28" s="92" t="s">
        <v>82</v>
      </c>
      <c r="C28" s="80"/>
      <c r="D28" s="80"/>
      <c r="E28" s="549"/>
      <c r="F28" s="422"/>
      <c r="G28" s="422"/>
      <c r="H28" s="80"/>
      <c r="I28" s="80"/>
      <c r="J28" s="80"/>
      <c r="K28" s="80"/>
      <c r="L28" s="80"/>
      <c r="M28" s="80"/>
      <c r="N28" s="80"/>
    </row>
    <row r="29" spans="1:15" x14ac:dyDescent="0.15">
      <c r="A29" s="260"/>
      <c r="B29" s="80" t="s">
        <v>83</v>
      </c>
      <c r="C29" s="80"/>
      <c r="D29" s="80"/>
      <c r="E29" s="549" t="s">
        <v>1082</v>
      </c>
      <c r="F29" s="568">
        <v>0</v>
      </c>
      <c r="G29" s="422"/>
      <c r="H29" s="80"/>
      <c r="I29" s="80"/>
      <c r="J29" s="694">
        <v>0</v>
      </c>
      <c r="K29" s="80"/>
      <c r="L29" s="80"/>
      <c r="M29" s="80"/>
      <c r="N29" s="694">
        <v>0</v>
      </c>
    </row>
    <row r="30" spans="1:15" x14ac:dyDescent="0.15">
      <c r="A30" s="260"/>
      <c r="B30" s="80"/>
      <c r="C30" s="80"/>
      <c r="D30" s="80"/>
      <c r="E30" s="80"/>
      <c r="F30" s="422"/>
      <c r="G30" s="422"/>
      <c r="H30" s="80"/>
      <c r="I30" s="80"/>
      <c r="J30" s="80"/>
      <c r="K30" s="80"/>
      <c r="L30" s="80"/>
      <c r="M30" s="80"/>
      <c r="N30" s="80"/>
    </row>
    <row r="31" spans="1:15" x14ac:dyDescent="0.15">
      <c r="A31" s="260"/>
      <c r="B31" s="696" t="s">
        <v>133</v>
      </c>
      <c r="C31" s="80"/>
      <c r="D31" s="80"/>
      <c r="E31" s="80"/>
      <c r="F31" s="84">
        <f>+F23-F26+F29</f>
        <v>0</v>
      </c>
      <c r="G31" s="422"/>
      <c r="H31" s="80"/>
      <c r="I31" s="80"/>
      <c r="J31" s="84">
        <f>+J23-J26+J29</f>
        <v>0</v>
      </c>
      <c r="K31" s="80"/>
      <c r="L31" s="80"/>
      <c r="M31" s="80"/>
      <c r="N31" s="84">
        <f>+N23-N26+N29</f>
        <v>300</v>
      </c>
    </row>
    <row r="32" spans="1:15" ht="13" thickBot="1" x14ac:dyDescent="0.2">
      <c r="A32" s="261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</row>
    <row r="33" spans="1:14" ht="21.75" customHeight="1" thickTop="1" x14ac:dyDescent="0.15">
      <c r="A33" s="26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 ht="12.75" customHeight="1" x14ac:dyDescent="0.15">
      <c r="A34" s="1" t="s">
        <v>134</v>
      </c>
      <c r="B34" s="917" t="s">
        <v>135</v>
      </c>
      <c r="C34" s="917"/>
      <c r="D34" s="917"/>
      <c r="E34" s="917"/>
      <c r="F34" s="917"/>
      <c r="G34" s="917"/>
      <c r="H34" s="917"/>
      <c r="I34" s="917"/>
      <c r="J34" s="917"/>
      <c r="K34" s="917"/>
      <c r="L34" s="917"/>
      <c r="M34" s="917"/>
      <c r="N34" s="917"/>
    </row>
    <row r="35" spans="1:14" x14ac:dyDescent="0.15">
      <c r="A35" s="1"/>
      <c r="E35" s="260"/>
      <c r="F35" s="80"/>
      <c r="G35" s="80"/>
      <c r="H35" s="80"/>
      <c r="I35" s="80"/>
      <c r="J35" s="80"/>
      <c r="K35" s="80"/>
      <c r="L35" s="80"/>
      <c r="M35" s="80"/>
      <c r="N35" s="80"/>
    </row>
    <row r="36" spans="1:14" x14ac:dyDescent="0.15">
      <c r="A36" s="1"/>
      <c r="E36" s="260"/>
      <c r="F36" s="515" t="s">
        <v>136</v>
      </c>
      <c r="G36" s="80"/>
      <c r="H36" s="80"/>
      <c r="I36" s="80"/>
      <c r="J36" s="80"/>
      <c r="K36" s="80"/>
      <c r="L36" s="80"/>
      <c r="M36" s="80"/>
      <c r="N36" s="80"/>
    </row>
    <row r="37" spans="1:14" x14ac:dyDescent="0.15">
      <c r="A37" s="1"/>
      <c r="E37" s="89"/>
      <c r="F37" s="516" t="str">
        <f>"Adjusted Base per Pupil Amount for " &amp;PROPER(L21)</f>
        <v xml:space="preserve">Adjusted Base per Pupil Amount for </v>
      </c>
      <c r="G37" s="422"/>
      <c r="H37" s="422"/>
      <c r="I37" s="422"/>
      <c r="J37" s="422"/>
      <c r="L37" s="538">
        <v>9491</v>
      </c>
      <c r="N37" s="517"/>
    </row>
    <row r="38" spans="1:14" ht="20.25" customHeight="1" x14ac:dyDescent="0.15">
      <c r="A38" s="1"/>
      <c r="E38" s="89"/>
      <c r="F38" s="516" t="s">
        <v>137</v>
      </c>
      <c r="G38" s="422"/>
      <c r="H38" s="422"/>
      <c r="I38" s="422"/>
      <c r="J38" s="422"/>
      <c r="L38" s="518">
        <f>N31</f>
        <v>300</v>
      </c>
      <c r="M38" s="423"/>
    </row>
    <row r="39" spans="1:14" x14ac:dyDescent="0.15">
      <c r="A39" s="1"/>
      <c r="E39" s="260"/>
      <c r="F39" s="519" t="s">
        <v>138</v>
      </c>
      <c r="G39" s="422"/>
      <c r="H39" s="422"/>
      <c r="I39" s="422"/>
      <c r="J39" s="422"/>
      <c r="L39" s="526">
        <f>L37*L38</f>
        <v>2847300</v>
      </c>
      <c r="M39" s="80"/>
    </row>
    <row r="40" spans="1:14" x14ac:dyDescent="0.15">
      <c r="A40" s="1"/>
      <c r="E40" s="260"/>
      <c r="F40" s="516"/>
      <c r="G40" s="422"/>
      <c r="H40" s="422"/>
      <c r="I40" s="422"/>
      <c r="J40" s="422"/>
      <c r="K40" s="80"/>
      <c r="L40" s="517"/>
      <c r="M40" s="521"/>
    </row>
    <row r="41" spans="1:14" x14ac:dyDescent="0.15">
      <c r="A41" s="1"/>
      <c r="E41" s="260"/>
      <c r="F41" s="519" t="s">
        <v>139</v>
      </c>
      <c r="G41" s="422"/>
      <c r="H41" s="422"/>
      <c r="I41" s="422"/>
      <c r="J41" s="422"/>
      <c r="K41" s="80"/>
      <c r="L41" s="517"/>
      <c r="M41" s="521"/>
    </row>
    <row r="42" spans="1:14" x14ac:dyDescent="0.15">
      <c r="A42" s="1"/>
      <c r="E42" s="89"/>
      <c r="F42" s="522" t="s">
        <v>140</v>
      </c>
      <c r="G42" s="80"/>
      <c r="H42" s="80"/>
      <c r="I42" s="80"/>
      <c r="J42" s="80"/>
      <c r="K42" s="80"/>
      <c r="L42" s="521">
        <v>0</v>
      </c>
      <c r="M42" s="521"/>
    </row>
    <row r="43" spans="1:14" x14ac:dyDescent="0.15">
      <c r="A43" s="1"/>
      <c r="E43" s="89"/>
      <c r="F43" s="522" t="s">
        <v>141</v>
      </c>
      <c r="G43" s="80"/>
      <c r="H43" s="80"/>
      <c r="I43" s="80"/>
      <c r="J43" s="80"/>
      <c r="K43" s="80"/>
      <c r="L43" s="521">
        <v>0</v>
      </c>
      <c r="M43" s="521"/>
    </row>
    <row r="44" spans="1:14" x14ac:dyDescent="0.15">
      <c r="A44" s="1"/>
      <c r="E44" s="89"/>
      <c r="F44" s="522" t="s">
        <v>142</v>
      </c>
      <c r="G44" s="80"/>
      <c r="H44" s="80"/>
      <c r="I44" s="80"/>
      <c r="J44" s="80"/>
      <c r="K44" s="80"/>
      <c r="L44" s="523">
        <v>0</v>
      </c>
      <c r="M44" s="521"/>
    </row>
    <row r="45" spans="1:14" x14ac:dyDescent="0.15">
      <c r="A45" s="1"/>
      <c r="E45" s="260"/>
      <c r="F45" s="515" t="s">
        <v>143</v>
      </c>
      <c r="G45" s="80"/>
      <c r="H45" s="80"/>
      <c r="I45" s="80"/>
      <c r="J45" s="80"/>
      <c r="K45" s="80"/>
      <c r="L45" s="526">
        <f>SUM(L42:L44)</f>
        <v>0</v>
      </c>
      <c r="M45" s="521"/>
    </row>
    <row r="46" spans="1:14" x14ac:dyDescent="0.15">
      <c r="A46" s="1"/>
      <c r="E46" s="260"/>
      <c r="F46" s="80"/>
      <c r="G46" s="80"/>
      <c r="H46" s="80"/>
      <c r="I46" s="80"/>
      <c r="J46" s="80"/>
      <c r="K46" s="80"/>
      <c r="L46" s="521"/>
      <c r="M46" s="521"/>
    </row>
    <row r="47" spans="1:14" x14ac:dyDescent="0.15">
      <c r="A47" s="1"/>
      <c r="E47" s="89"/>
      <c r="F47" s="519" t="s">
        <v>144</v>
      </c>
      <c r="G47" s="422"/>
      <c r="H47" s="422"/>
      <c r="I47" s="422"/>
      <c r="J47" s="422"/>
      <c r="K47" s="80"/>
      <c r="L47" s="520"/>
      <c r="M47" s="521"/>
    </row>
    <row r="48" spans="1:14" x14ac:dyDescent="0.15">
      <c r="A48" s="1"/>
      <c r="E48" s="260"/>
      <c r="F48" s="516"/>
      <c r="G48" s="422"/>
      <c r="H48" s="422"/>
      <c r="I48" s="422"/>
      <c r="J48" s="422"/>
      <c r="K48" s="80"/>
      <c r="L48" s="517"/>
      <c r="M48" s="521"/>
    </row>
    <row r="49" spans="1:14" x14ac:dyDescent="0.15">
      <c r="A49" s="1"/>
      <c r="E49" s="260"/>
      <c r="F49" s="85" t="s">
        <v>145</v>
      </c>
      <c r="G49" s="422"/>
      <c r="H49" s="422"/>
      <c r="I49" s="422"/>
      <c r="J49" s="422"/>
      <c r="K49" s="80"/>
      <c r="L49" s="517"/>
      <c r="M49" s="521"/>
    </row>
    <row r="50" spans="1:14" x14ac:dyDescent="0.15">
      <c r="A50" s="1"/>
      <c r="E50" s="89"/>
      <c r="F50" s="516" t="s">
        <v>146</v>
      </c>
      <c r="G50" s="422"/>
      <c r="H50" s="422"/>
      <c r="I50" s="422"/>
      <c r="J50" s="422"/>
      <c r="K50" s="80"/>
      <c r="L50" s="521"/>
      <c r="M50" s="521"/>
    </row>
    <row r="51" spans="1:14" x14ac:dyDescent="0.15">
      <c r="A51" s="1"/>
      <c r="E51" s="89"/>
      <c r="F51" s="516" t="s">
        <v>147</v>
      </c>
      <c r="G51" s="422"/>
      <c r="H51" s="422"/>
      <c r="I51" s="422"/>
      <c r="J51" s="422"/>
      <c r="K51" s="80"/>
      <c r="L51" s="521"/>
      <c r="M51" s="521"/>
    </row>
    <row r="52" spans="1:14" x14ac:dyDescent="0.15">
      <c r="A52" s="1"/>
      <c r="E52" s="89"/>
      <c r="F52" s="516" t="s">
        <v>148</v>
      </c>
      <c r="G52" s="422"/>
      <c r="H52" s="422"/>
      <c r="I52" s="422"/>
      <c r="J52" s="422"/>
      <c r="K52" s="80"/>
      <c r="L52" s="523"/>
      <c r="M52" s="521"/>
    </row>
    <row r="53" spans="1:14" x14ac:dyDescent="0.15">
      <c r="A53" s="1"/>
      <c r="E53" s="260"/>
      <c r="F53" s="519" t="s">
        <v>149</v>
      </c>
      <c r="G53" s="422"/>
      <c r="H53" s="422"/>
      <c r="I53" s="422"/>
      <c r="J53" s="422"/>
      <c r="K53" s="80"/>
      <c r="L53" s="526">
        <f>SUM(L50:L52)</f>
        <v>0</v>
      </c>
      <c r="M53" s="521"/>
    </row>
    <row r="54" spans="1:14" x14ac:dyDescent="0.15">
      <c r="A54" s="1"/>
      <c r="E54" s="260"/>
      <c r="F54" s="320"/>
      <c r="G54" s="422"/>
      <c r="H54" s="422"/>
      <c r="I54" s="422"/>
      <c r="J54" s="422"/>
      <c r="K54" s="80"/>
      <c r="L54" s="521"/>
      <c r="M54" s="521"/>
      <c r="N54" s="517"/>
    </row>
    <row r="55" spans="1:14" ht="13" thickBot="1" x14ac:dyDescent="0.2">
      <c r="A55" s="1"/>
      <c r="E55" s="89"/>
      <c r="F55" s="515" t="s">
        <v>150</v>
      </c>
      <c r="G55" s="80"/>
      <c r="H55" s="80"/>
      <c r="I55" s="80"/>
      <c r="J55" s="80"/>
      <c r="K55" s="80"/>
      <c r="L55" s="521"/>
      <c r="M55" s="524"/>
      <c r="N55" s="527">
        <f>SUM(L39,L47,L53,L45)</f>
        <v>2847300</v>
      </c>
    </row>
    <row r="56" spans="1:14" ht="13" thickTop="1" x14ac:dyDescent="0.15">
      <c r="A56" s="260"/>
      <c r="B56" s="80"/>
      <c r="E56" s="80"/>
      <c r="F56" s="80"/>
      <c r="G56" s="80"/>
      <c r="H56" s="80"/>
      <c r="I56" s="80"/>
      <c r="J56" s="80"/>
      <c r="K56" s="80"/>
      <c r="L56" s="80"/>
      <c r="M56" s="549"/>
      <c r="N56" s="525"/>
    </row>
    <row r="57" spans="1:14" ht="13" x14ac:dyDescent="0.15">
      <c r="A57" s="260"/>
      <c r="B57" s="80"/>
      <c r="E57" s="80"/>
      <c r="F57" s="80"/>
      <c r="G57" s="80"/>
      <c r="H57" s="80"/>
      <c r="I57" s="80"/>
      <c r="J57" s="80"/>
      <c r="K57" s="80"/>
      <c r="L57" s="80"/>
      <c r="M57" s="80"/>
      <c r="N57" s="668" t="str" cm="1">
        <f t="array" ref="N57">SchoolName</f>
        <v>ThrivePoint Academy Nevada</v>
      </c>
    </row>
    <row r="58" spans="1:14" x14ac:dyDescent="0.15">
      <c r="A58" s="320"/>
      <c r="B58" s="80"/>
      <c r="C58" s="549" t="s">
        <v>108</v>
      </c>
      <c r="D58" s="83"/>
      <c r="E58" s="83"/>
      <c r="F58" s="83"/>
      <c r="K58" s="80"/>
      <c r="L58" s="80"/>
      <c r="M58" s="80"/>
      <c r="N58" s="305" t="str" cm="1">
        <f t="array" ref="N58">"FYE "&amp;TEXT(FYE_Date,"mm/dd/yy")</f>
        <v>FYE 06/30/25</v>
      </c>
    </row>
    <row r="59" spans="1:14" ht="13" x14ac:dyDescent="0.15">
      <c r="A59" s="260"/>
      <c r="B59" s="80"/>
      <c r="C59" s="80"/>
      <c r="I59" s="80"/>
      <c r="J59" s="80"/>
      <c r="K59" s="80"/>
      <c r="L59" s="80"/>
      <c r="N59" s="65" t="str">
        <f>Budget</f>
        <v>Final</v>
      </c>
    </row>
    <row r="60" spans="1:14" ht="13" x14ac:dyDescent="0.15">
      <c r="B60" s="420"/>
      <c r="C60" s="80"/>
      <c r="D60" s="422"/>
      <c r="E60" s="422"/>
      <c r="F60" s="422"/>
      <c r="G60" s="80"/>
      <c r="H60" s="80"/>
      <c r="I60" s="80"/>
      <c r="J60" s="80"/>
      <c r="K60" s="80"/>
      <c r="L60" s="80"/>
      <c r="N60" s="742" t="s">
        <v>985</v>
      </c>
    </row>
    <row r="61" spans="1:14" x14ac:dyDescent="0.15">
      <c r="A61" s="26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549" t="s">
        <v>30</v>
      </c>
    </row>
    <row r="62" spans="1:14" ht="22.5" customHeight="1" x14ac:dyDescent="0.15">
      <c r="A62" s="260"/>
      <c r="B62" s="80" t="s">
        <v>151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305" t="s">
        <v>152</v>
      </c>
    </row>
    <row r="63" spans="1:14" ht="13" thickBot="1" x14ac:dyDescent="0.2">
      <c r="A63" s="514"/>
      <c r="B63" s="436"/>
      <c r="C63" s="436"/>
      <c r="D63" s="436"/>
      <c r="E63" s="436"/>
      <c r="F63" s="436"/>
      <c r="G63" s="436"/>
      <c r="H63" s="436"/>
      <c r="I63" s="436"/>
      <c r="J63" s="436"/>
      <c r="K63" s="436"/>
      <c r="L63" s="436"/>
      <c r="M63" s="436"/>
      <c r="N63" s="436"/>
    </row>
    <row r="64" spans="1:14" ht="13" thickTop="1" x14ac:dyDescent="0.15">
      <c r="N64" s="420"/>
    </row>
    <row r="66" spans="14:14" x14ac:dyDescent="0.15">
      <c r="N66" s="305"/>
    </row>
    <row r="67" spans="14:14" x14ac:dyDescent="0.15">
      <c r="N67" s="305"/>
    </row>
    <row r="68" spans="14:14" x14ac:dyDescent="0.15">
      <c r="N68" s="305"/>
    </row>
  </sheetData>
  <mergeCells count="6">
    <mergeCell ref="J3:N3"/>
    <mergeCell ref="L4:N4"/>
    <mergeCell ref="B34:N34"/>
    <mergeCell ref="A1:N1"/>
    <mergeCell ref="B9:N9"/>
    <mergeCell ref="B18:N18"/>
  </mergeCells>
  <hyperlinks>
    <hyperlink ref="N60" location="TOCpage" display="TOC" xr:uid="{AA180A54-EBD5-4C2F-8F52-81B7DDEBC666}"/>
  </hyperlinks>
  <pageMargins left="0.55000000000000004" right="0" top="0.5" bottom="0.25" header="0.5" footer="0"/>
  <pageSetup scale="66" orientation="portrait" r:id="rId1"/>
  <headerFooter alignWithMargins="0">
    <oddFooter>&amp;C&amp;8FORM 4405LGF
Last Revised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U54"/>
  <sheetViews>
    <sheetView workbookViewId="0"/>
  </sheetViews>
  <sheetFormatPr baseColWidth="10" defaultColWidth="9.1640625" defaultRowHeight="12" x14ac:dyDescent="0.15"/>
  <cols>
    <col min="1" max="1" width="4.6640625" style="79" customWidth="1"/>
    <col min="2" max="2" width="10.6640625" style="1" customWidth="1"/>
    <col min="3" max="3" width="3.33203125" style="1" customWidth="1"/>
    <col min="4" max="4" width="10.33203125" style="1" customWidth="1"/>
    <col min="5" max="5" width="4.5" style="1" customWidth="1"/>
    <col min="6" max="6" width="14.33203125" style="1" customWidth="1"/>
    <col min="7" max="7" width="4.5" style="1" customWidth="1"/>
    <col min="8" max="8" width="10.5" style="1" customWidth="1"/>
    <col min="9" max="9" width="4.5" style="1" customWidth="1"/>
    <col min="10" max="10" width="15.33203125" style="1" customWidth="1"/>
    <col min="11" max="11" width="2.83203125" style="1" customWidth="1"/>
    <col min="12" max="12" width="2.83203125" style="1" hidden="1" customWidth="1"/>
    <col min="13" max="13" width="11.83203125" style="1" customWidth="1"/>
    <col min="14" max="14" width="4.5" style="1" customWidth="1"/>
    <col min="15" max="15" width="16.5" style="1" customWidth="1"/>
    <col min="16" max="16" width="9.1640625" style="1"/>
    <col min="17" max="17" width="16.6640625" style="1" customWidth="1"/>
    <col min="18" max="16384" width="9.1640625" style="1"/>
  </cols>
  <sheetData>
    <row r="1" spans="5:21" x14ac:dyDescent="0.15">
      <c r="Q1" s="80"/>
      <c r="R1" s="81"/>
    </row>
    <row r="2" spans="5:21" x14ac:dyDescent="0.15">
      <c r="R2" s="81"/>
    </row>
    <row r="3" spans="5:21" ht="12.75" customHeight="1" x14ac:dyDescent="0.15">
      <c r="R3" s="81"/>
    </row>
    <row r="4" spans="5:21" ht="12.75" customHeight="1" x14ac:dyDescent="0.15">
      <c r="Q4" s="423"/>
      <c r="R4" s="921"/>
      <c r="S4" s="921"/>
      <c r="T4" s="921"/>
      <c r="U4" s="921"/>
    </row>
    <row r="7" spans="5:21" x14ac:dyDescent="0.15">
      <c r="E7" s="2"/>
      <c r="I7" s="2"/>
      <c r="N7" s="2"/>
    </row>
    <row r="9" spans="5:21" x14ac:dyDescent="0.15">
      <c r="E9" s="2"/>
      <c r="I9" s="2"/>
      <c r="N9" s="2"/>
    </row>
    <row r="20" spans="2:2" ht="20.25" customHeight="1" x14ac:dyDescent="0.15">
      <c r="B20" s="2"/>
    </row>
    <row r="21" spans="2:2" ht="36.75" customHeight="1" x14ac:dyDescent="0.15"/>
    <row r="22" spans="2:2" ht="20.25" customHeight="1" x14ac:dyDescent="0.15"/>
    <row r="24" spans="2:2" ht="21.75" customHeight="1" x14ac:dyDescent="0.15"/>
    <row r="27" spans="2:2" ht="12.75" customHeight="1" x14ac:dyDescent="0.15"/>
    <row r="28" spans="2:2" ht="12.75" customHeight="1" x14ac:dyDescent="0.15"/>
    <row r="29" spans="2:2" ht="12.75" customHeight="1" x14ac:dyDescent="0.15"/>
    <row r="40" ht="12" customHeight="1" x14ac:dyDescent="0.15"/>
    <row r="41" ht="15" customHeight="1" x14ac:dyDescent="0.15"/>
    <row r="42" ht="15.75" customHeight="1" x14ac:dyDescent="0.15"/>
    <row r="43" ht="15.75" customHeight="1" x14ac:dyDescent="0.15"/>
    <row r="54" ht="22.5" customHeight="1" x14ac:dyDescent="0.15"/>
  </sheetData>
  <sheetProtection selectLockedCells="1"/>
  <mergeCells count="1">
    <mergeCell ref="R4:U4"/>
  </mergeCells>
  <phoneticPr fontId="12" type="noConversion"/>
  <pageMargins left="0.37" right="0.25" top="1" bottom="0.7" header="0.5" footer="0.5"/>
  <pageSetup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U103"/>
  <sheetViews>
    <sheetView workbookViewId="0"/>
  </sheetViews>
  <sheetFormatPr baseColWidth="10" defaultColWidth="9.1640625" defaultRowHeight="12" x14ac:dyDescent="0.15"/>
  <cols>
    <col min="1" max="1" width="4.6640625" style="79" customWidth="1"/>
    <col min="2" max="2" width="10.6640625" style="1" customWidth="1"/>
    <col min="3" max="3" width="3.33203125" style="1" customWidth="1"/>
    <col min="4" max="4" width="10.33203125" style="1" customWidth="1"/>
    <col min="5" max="5" width="4.5" style="1" customWidth="1"/>
    <col min="6" max="6" width="14.33203125" style="1" customWidth="1"/>
    <col min="7" max="7" width="4.5" style="1" customWidth="1"/>
    <col min="8" max="8" width="10.5" style="1" customWidth="1"/>
    <col min="9" max="9" width="4.5" style="1" customWidth="1"/>
    <col min="10" max="10" width="15.33203125" style="1" customWidth="1"/>
    <col min="11" max="11" width="2.83203125" style="1" customWidth="1"/>
    <col min="12" max="12" width="2.83203125" style="1" hidden="1" customWidth="1"/>
    <col min="13" max="13" width="11.83203125" style="1" customWidth="1"/>
    <col min="14" max="14" width="4.5" style="1" customWidth="1"/>
    <col min="15" max="15" width="16.5" style="1" customWidth="1"/>
    <col min="16" max="16" width="9.1640625" style="1"/>
    <col min="17" max="17" width="16.6640625" style="1" customWidth="1"/>
    <col min="18" max="16384" width="9.1640625" style="1"/>
  </cols>
  <sheetData>
    <row r="1" spans="1:21" s="334" customFormat="1" ht="15" customHeight="1" x14ac:dyDescent="0.15">
      <c r="A1" s="551"/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O1" s="335"/>
    </row>
    <row r="2" spans="1:21" s="334" customFormat="1" ht="15" customHeight="1" x14ac:dyDescent="0.15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O2" s="335"/>
    </row>
    <row r="3" spans="1:21" s="334" customFormat="1" ht="15" customHeight="1" x14ac:dyDescent="0.15">
      <c r="A3" s="551"/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O3" s="335"/>
    </row>
    <row r="4" spans="1:21" s="334" customFormat="1" ht="15" customHeight="1" x14ac:dyDescent="0.15">
      <c r="A4" s="551"/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O4" s="335"/>
    </row>
    <row r="5" spans="1:21" s="334" customFormat="1" x14ac:dyDescent="0.15">
      <c r="A5" s="551"/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O5" s="335"/>
    </row>
    <row r="6" spans="1:21" s="334" customFormat="1" ht="18.75" customHeight="1" x14ac:dyDescent="0.15">
      <c r="A6" s="551"/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O6" s="335"/>
    </row>
    <row r="7" spans="1:21" s="334" customFormat="1" ht="18.75" customHeight="1" x14ac:dyDescent="0.15">
      <c r="A7" s="551"/>
      <c r="B7" s="551"/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O7" s="335"/>
    </row>
    <row r="8" spans="1:21" x14ac:dyDescent="0.15">
      <c r="A8" s="551"/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334"/>
      <c r="O8" s="335"/>
    </row>
    <row r="9" spans="1:21" x14ac:dyDescent="0.15">
      <c r="A9" s="551"/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334"/>
      <c r="O9" s="335"/>
      <c r="Q9" s="80"/>
      <c r="R9" s="81"/>
    </row>
    <row r="10" spans="1:21" x14ac:dyDescent="0.15">
      <c r="A10" s="551"/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334"/>
      <c r="O10" s="335"/>
      <c r="R10" s="81"/>
    </row>
    <row r="11" spans="1:21" ht="12.75" customHeight="1" x14ac:dyDescent="0.15">
      <c r="A11" s="551"/>
      <c r="B11" s="551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334"/>
      <c r="O11" s="335"/>
      <c r="R11" s="81"/>
    </row>
    <row r="12" spans="1:21" ht="12.75" customHeight="1" x14ac:dyDescent="0.15">
      <c r="A12" s="551"/>
      <c r="B12" s="551"/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334"/>
      <c r="O12" s="335"/>
      <c r="Q12" s="423"/>
      <c r="R12" s="921"/>
      <c r="S12" s="921"/>
      <c r="T12" s="921"/>
      <c r="U12" s="921"/>
    </row>
    <row r="13" spans="1:21" x14ac:dyDescent="0.15">
      <c r="A13" s="551"/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334"/>
      <c r="O13" s="335"/>
    </row>
    <row r="14" spans="1:21" x14ac:dyDescent="0.15">
      <c r="A14" s="551"/>
      <c r="B14" s="551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334"/>
      <c r="O14" s="335"/>
    </row>
    <row r="15" spans="1:21" x14ac:dyDescent="0.15">
      <c r="A15" s="551"/>
      <c r="B15" s="551"/>
      <c r="C15" s="551"/>
      <c r="D15" s="551"/>
      <c r="E15" s="655"/>
      <c r="F15" s="551"/>
      <c r="G15" s="551"/>
      <c r="H15" s="551"/>
      <c r="I15" s="655"/>
      <c r="J15" s="551"/>
      <c r="K15" s="551"/>
      <c r="L15" s="551"/>
      <c r="M15" s="551"/>
      <c r="N15" s="654"/>
      <c r="O15" s="335"/>
    </row>
    <row r="16" spans="1:21" x14ac:dyDescent="0.15">
      <c r="A16" s="551"/>
      <c r="B16" s="551"/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334"/>
      <c r="O16" s="335"/>
    </row>
    <row r="17" spans="1:15" x14ac:dyDescent="0.15">
      <c r="A17" s="551"/>
      <c r="B17" s="551"/>
      <c r="C17" s="551"/>
      <c r="D17" s="551"/>
      <c r="E17" s="655"/>
      <c r="F17" s="551"/>
      <c r="G17" s="551"/>
      <c r="H17" s="551"/>
      <c r="I17" s="655"/>
      <c r="J17" s="551"/>
      <c r="K17" s="551"/>
      <c r="L17" s="551"/>
      <c r="M17" s="551"/>
      <c r="N17" s="654"/>
      <c r="O17" s="335"/>
    </row>
    <row r="18" spans="1:15" x14ac:dyDescent="0.15">
      <c r="A18" s="551"/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334"/>
      <c r="O18" s="335"/>
    </row>
    <row r="19" spans="1:15" x14ac:dyDescent="0.15">
      <c r="A19" s="551"/>
      <c r="B19" s="551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  <c r="N19" s="334"/>
      <c r="O19" s="335"/>
    </row>
    <row r="20" spans="1:15" x14ac:dyDescent="0.15">
      <c r="A20" s="551"/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334"/>
      <c r="O20" s="335"/>
    </row>
    <row r="21" spans="1:15" x14ac:dyDescent="0.15">
      <c r="A21" s="551"/>
      <c r="B21" s="551"/>
      <c r="C21" s="551"/>
      <c r="D21" s="551"/>
      <c r="E21" s="551"/>
      <c r="F21" s="551"/>
      <c r="G21" s="551"/>
      <c r="H21" s="551"/>
      <c r="I21" s="551"/>
      <c r="J21" s="551"/>
      <c r="K21" s="551"/>
      <c r="L21" s="551"/>
      <c r="M21" s="551"/>
      <c r="N21" s="334"/>
      <c r="O21" s="335"/>
    </row>
    <row r="22" spans="1:15" x14ac:dyDescent="0.15">
      <c r="A22" s="551"/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334"/>
      <c r="O22" s="335"/>
    </row>
    <row r="23" spans="1:15" x14ac:dyDescent="0.15">
      <c r="A23" s="551"/>
      <c r="B23" s="551"/>
      <c r="C23" s="551"/>
      <c r="D23" s="551"/>
      <c r="E23" s="551"/>
      <c r="F23" s="551"/>
      <c r="G23" s="551"/>
      <c r="H23" s="551"/>
      <c r="I23" s="551"/>
      <c r="J23" s="551"/>
      <c r="K23" s="551"/>
      <c r="L23" s="551"/>
      <c r="M23" s="551"/>
      <c r="N23" s="334"/>
      <c r="O23" s="335"/>
    </row>
    <row r="24" spans="1:15" x14ac:dyDescent="0.15">
      <c r="A24" s="551"/>
      <c r="B24" s="551"/>
      <c r="C24" s="551"/>
      <c r="D24" s="551"/>
      <c r="E24" s="551"/>
      <c r="F24" s="551"/>
      <c r="G24" s="551"/>
      <c r="H24" s="551"/>
      <c r="I24" s="551"/>
      <c r="J24" s="551"/>
      <c r="K24" s="551"/>
      <c r="L24" s="551"/>
      <c r="M24" s="551"/>
      <c r="N24" s="334"/>
      <c r="O24" s="335"/>
    </row>
    <row r="25" spans="1:15" x14ac:dyDescent="0.15">
      <c r="A25" s="551"/>
      <c r="B25" s="551"/>
      <c r="C25" s="551"/>
      <c r="D25" s="551"/>
      <c r="E25" s="551"/>
      <c r="F25" s="551"/>
      <c r="G25" s="551"/>
      <c r="H25" s="551"/>
      <c r="I25" s="551"/>
      <c r="J25" s="551"/>
      <c r="K25" s="551"/>
      <c r="L25" s="551"/>
      <c r="M25" s="551"/>
      <c r="N25" s="334"/>
      <c r="O25" s="335"/>
    </row>
    <row r="26" spans="1:15" x14ac:dyDescent="0.15">
      <c r="A26" s="551"/>
      <c r="B26" s="551"/>
      <c r="C26" s="551"/>
      <c r="D26" s="551"/>
      <c r="E26" s="551"/>
      <c r="F26" s="551"/>
      <c r="G26" s="551"/>
      <c r="H26" s="551"/>
      <c r="I26" s="551"/>
      <c r="J26" s="551"/>
      <c r="K26" s="551"/>
      <c r="L26" s="551"/>
      <c r="M26" s="551"/>
      <c r="N26" s="334"/>
      <c r="O26" s="335"/>
    </row>
    <row r="27" spans="1:15" x14ac:dyDescent="0.15">
      <c r="A27" s="551"/>
      <c r="B27" s="551"/>
      <c r="C27" s="551"/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334"/>
      <c r="O27" s="335"/>
    </row>
    <row r="28" spans="1:15" ht="20.25" customHeight="1" x14ac:dyDescent="0.15">
      <c r="A28" s="551"/>
      <c r="B28" s="655"/>
      <c r="C28" s="551"/>
      <c r="D28" s="551"/>
      <c r="E28" s="551"/>
      <c r="F28" s="551"/>
      <c r="G28" s="551"/>
      <c r="H28" s="551"/>
      <c r="I28" s="551"/>
      <c r="J28" s="551"/>
      <c r="K28" s="551"/>
      <c r="L28" s="551"/>
      <c r="M28" s="551"/>
      <c r="N28" s="334"/>
      <c r="O28" s="335"/>
    </row>
    <row r="29" spans="1:15" ht="36.75" customHeight="1" x14ac:dyDescent="0.15">
      <c r="A29" s="551"/>
      <c r="B29" s="551"/>
      <c r="C29" s="551"/>
      <c r="D29" s="551"/>
      <c r="E29" s="551"/>
      <c r="F29" s="551"/>
      <c r="G29" s="551"/>
      <c r="H29" s="551"/>
      <c r="I29" s="551"/>
      <c r="J29" s="551"/>
      <c r="K29" s="551"/>
      <c r="L29" s="551"/>
      <c r="M29" s="551"/>
      <c r="N29" s="334"/>
      <c r="O29" s="335"/>
    </row>
    <row r="30" spans="1:15" ht="20.25" customHeight="1" x14ac:dyDescent="0.15">
      <c r="A30" s="551"/>
      <c r="B30" s="551"/>
      <c r="C30" s="551"/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334"/>
      <c r="O30" s="335"/>
    </row>
    <row r="31" spans="1:15" x14ac:dyDescent="0.15">
      <c r="A31" s="551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334"/>
      <c r="O31" s="335"/>
    </row>
    <row r="32" spans="1:15" ht="21.75" customHeight="1" x14ac:dyDescent="0.15">
      <c r="A32" s="551"/>
      <c r="B32" s="551"/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334"/>
      <c r="O32" s="335"/>
    </row>
    <row r="33" spans="1:15" x14ac:dyDescent="0.15">
      <c r="A33" s="551"/>
      <c r="B33" s="551"/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334"/>
      <c r="O33" s="335"/>
    </row>
    <row r="34" spans="1:15" x14ac:dyDescent="0.15">
      <c r="A34" s="551"/>
      <c r="B34" s="551"/>
      <c r="C34" s="551"/>
      <c r="D34" s="551"/>
      <c r="E34" s="551"/>
      <c r="F34" s="551"/>
      <c r="G34" s="551"/>
      <c r="H34" s="551"/>
      <c r="I34" s="551"/>
      <c r="J34" s="551"/>
      <c r="K34" s="551"/>
      <c r="L34" s="551"/>
      <c r="M34" s="551"/>
      <c r="N34" s="334"/>
      <c r="O34" s="335"/>
    </row>
    <row r="35" spans="1:15" ht="12.75" customHeight="1" x14ac:dyDescent="0.15">
      <c r="A35" s="551"/>
      <c r="B35" s="551"/>
      <c r="C35" s="551"/>
      <c r="D35" s="551"/>
      <c r="E35" s="551"/>
      <c r="F35" s="551"/>
      <c r="G35" s="551"/>
      <c r="H35" s="551"/>
      <c r="I35" s="551"/>
      <c r="J35" s="551"/>
      <c r="K35" s="551"/>
      <c r="L35" s="551"/>
      <c r="M35" s="551"/>
      <c r="N35" s="334"/>
      <c r="O35" s="335"/>
    </row>
    <row r="36" spans="1:15" ht="12.75" customHeight="1" x14ac:dyDescent="0.15">
      <c r="A36" s="551"/>
      <c r="B36" s="551"/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334"/>
      <c r="O36" s="335"/>
    </row>
    <row r="37" spans="1:15" ht="12.75" customHeight="1" x14ac:dyDescent="0.15">
      <c r="A37" s="551"/>
      <c r="B37" s="551"/>
      <c r="C37" s="551"/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334"/>
      <c r="O37" s="335"/>
    </row>
    <row r="38" spans="1:15" x14ac:dyDescent="0.15">
      <c r="A38" s="551"/>
      <c r="B38" s="551"/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334"/>
      <c r="O38" s="335"/>
    </row>
    <row r="39" spans="1:15" x14ac:dyDescent="0.15">
      <c r="A39" s="551"/>
      <c r="B39" s="551"/>
      <c r="C39" s="551"/>
      <c r="D39" s="551"/>
      <c r="E39" s="551"/>
      <c r="F39" s="551"/>
      <c r="G39" s="551"/>
      <c r="H39" s="551"/>
      <c r="I39" s="551"/>
      <c r="J39" s="551"/>
      <c r="K39" s="551"/>
      <c r="L39" s="551"/>
      <c r="M39" s="551"/>
      <c r="N39" s="334"/>
      <c r="O39" s="335"/>
    </row>
    <row r="40" spans="1:15" x14ac:dyDescent="0.15">
      <c r="A40" s="551"/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551"/>
      <c r="M40" s="551"/>
      <c r="N40" s="334"/>
      <c r="O40" s="335"/>
    </row>
    <row r="41" spans="1:15" x14ac:dyDescent="0.15">
      <c r="A41" s="551"/>
      <c r="B41" s="551"/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334"/>
      <c r="O41" s="335"/>
    </row>
    <row r="42" spans="1:15" x14ac:dyDescent="0.15">
      <c r="A42" s="551"/>
      <c r="B42" s="551"/>
      <c r="C42" s="551"/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334"/>
      <c r="O42" s="335"/>
    </row>
    <row r="43" spans="1:15" x14ac:dyDescent="0.15">
      <c r="A43" s="551"/>
      <c r="B43" s="551"/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334"/>
      <c r="O43" s="335"/>
    </row>
    <row r="44" spans="1:15" x14ac:dyDescent="0.15">
      <c r="A44" s="551"/>
      <c r="B44" s="551"/>
      <c r="C44" s="551"/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334"/>
      <c r="O44" s="335"/>
    </row>
    <row r="45" spans="1:15" x14ac:dyDescent="0.15">
      <c r="A45" s="551"/>
      <c r="B45" s="551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334"/>
      <c r="O45" s="335"/>
    </row>
    <row r="46" spans="1:15" x14ac:dyDescent="0.15">
      <c r="A46" s="551"/>
      <c r="B46" s="551"/>
      <c r="C46" s="551"/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334"/>
      <c r="O46" s="335"/>
    </row>
    <row r="47" spans="1:15" x14ac:dyDescent="0.15">
      <c r="A47" s="551"/>
      <c r="B47" s="551"/>
      <c r="C47" s="551"/>
      <c r="D47" s="551"/>
      <c r="E47" s="551"/>
      <c r="F47" s="551"/>
      <c r="G47" s="551"/>
      <c r="H47" s="551"/>
      <c r="I47" s="551"/>
      <c r="J47" s="551"/>
      <c r="K47" s="551"/>
      <c r="L47" s="551"/>
      <c r="M47" s="551"/>
      <c r="N47" s="334"/>
      <c r="O47" s="335"/>
    </row>
    <row r="48" spans="1:15" ht="12" customHeight="1" x14ac:dyDescent="0.15">
      <c r="A48" s="551"/>
      <c r="B48" s="551"/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334"/>
      <c r="O48" s="335"/>
    </row>
    <row r="49" spans="1:15" ht="15" customHeight="1" x14ac:dyDescent="0.15">
      <c r="A49" s="551"/>
      <c r="B49" s="551"/>
      <c r="C49" s="551"/>
      <c r="D49" s="551"/>
      <c r="E49" s="551"/>
      <c r="F49" s="551"/>
      <c r="G49" s="551"/>
      <c r="H49" s="551"/>
      <c r="I49" s="551"/>
      <c r="J49" s="551"/>
      <c r="K49" s="551"/>
      <c r="L49" s="551"/>
      <c r="M49" s="551"/>
      <c r="N49" s="334"/>
      <c r="O49" s="335"/>
    </row>
    <row r="50" spans="1:15" ht="15.75" customHeight="1" x14ac:dyDescent="0.15">
      <c r="A50" s="551"/>
      <c r="B50" s="551"/>
      <c r="C50" s="551"/>
      <c r="D50" s="551"/>
      <c r="E50" s="551"/>
      <c r="F50" s="551"/>
      <c r="G50" s="551"/>
      <c r="H50" s="551"/>
      <c r="I50" s="551"/>
      <c r="J50" s="551"/>
      <c r="K50" s="551"/>
      <c r="L50" s="551"/>
      <c r="M50" s="551"/>
      <c r="N50" s="334"/>
      <c r="O50" s="335"/>
    </row>
    <row r="51" spans="1:15" ht="15.75" customHeight="1" x14ac:dyDescent="0.15">
      <c r="A51" s="551"/>
      <c r="B51" s="551"/>
      <c r="C51" s="551"/>
      <c r="D51" s="551"/>
      <c r="E51" s="551"/>
      <c r="F51" s="551"/>
      <c r="G51" s="551"/>
      <c r="H51" s="551"/>
      <c r="I51" s="551"/>
      <c r="J51" s="551"/>
      <c r="K51" s="551"/>
      <c r="L51" s="551"/>
      <c r="M51" s="551"/>
      <c r="N51" s="334"/>
      <c r="O51" s="335"/>
    </row>
    <row r="52" spans="1:15" x14ac:dyDescent="0.15">
      <c r="A52" s="551"/>
      <c r="B52" s="551"/>
      <c r="C52" s="551"/>
      <c r="D52" s="551"/>
      <c r="E52" s="551"/>
      <c r="F52" s="551"/>
      <c r="G52" s="551"/>
      <c r="H52" s="551"/>
      <c r="I52" s="551"/>
      <c r="J52" s="551"/>
      <c r="K52" s="551"/>
      <c r="L52" s="551"/>
      <c r="M52" s="551"/>
      <c r="N52" s="334"/>
      <c r="O52" s="335"/>
    </row>
    <row r="53" spans="1:15" x14ac:dyDescent="0.15">
      <c r="A53" s="551"/>
      <c r="B53" s="551"/>
      <c r="C53" s="551"/>
      <c r="D53" s="551"/>
      <c r="E53" s="551"/>
      <c r="F53" s="551"/>
      <c r="G53" s="551"/>
      <c r="H53" s="551"/>
      <c r="I53" s="551"/>
      <c r="J53" s="551"/>
      <c r="K53" s="551"/>
      <c r="L53" s="551"/>
      <c r="M53" s="551"/>
      <c r="N53" s="334"/>
      <c r="O53" s="335"/>
    </row>
    <row r="54" spans="1:15" x14ac:dyDescent="0.15">
      <c r="A54" s="551"/>
      <c r="B54" s="551"/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334"/>
      <c r="O54" s="335"/>
    </row>
    <row r="55" spans="1:15" x14ac:dyDescent="0.15">
      <c r="A55" s="551"/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334"/>
      <c r="O55" s="335"/>
    </row>
    <row r="56" spans="1:15" x14ac:dyDescent="0.15">
      <c r="A56" s="551"/>
      <c r="B56" s="551"/>
      <c r="C56" s="551"/>
      <c r="D56" s="551"/>
      <c r="E56" s="551"/>
      <c r="F56" s="551"/>
      <c r="G56" s="551"/>
      <c r="H56" s="551"/>
      <c r="I56" s="551"/>
      <c r="J56" s="551"/>
      <c r="K56" s="551"/>
      <c r="L56" s="551"/>
      <c r="M56" s="551"/>
      <c r="N56" s="334"/>
      <c r="O56" s="335"/>
    </row>
    <row r="57" spans="1:15" x14ac:dyDescent="0.15">
      <c r="A57" s="551"/>
      <c r="B57" s="551"/>
      <c r="C57" s="551"/>
      <c r="D57" s="551"/>
      <c r="E57" s="551"/>
      <c r="F57" s="551"/>
      <c r="G57" s="551"/>
      <c r="H57" s="551"/>
      <c r="I57" s="551"/>
      <c r="J57" s="551"/>
      <c r="K57" s="551"/>
      <c r="L57" s="551"/>
      <c r="M57" s="551"/>
      <c r="N57" s="334"/>
      <c r="O57" s="335"/>
    </row>
    <row r="58" spans="1:15" x14ac:dyDescent="0.15">
      <c r="A58" s="551"/>
      <c r="B58" s="551"/>
      <c r="C58" s="551"/>
      <c r="D58" s="551"/>
      <c r="E58" s="551"/>
      <c r="F58" s="551"/>
      <c r="G58" s="551"/>
      <c r="H58" s="551"/>
      <c r="I58" s="551"/>
      <c r="J58" s="551"/>
      <c r="K58" s="551"/>
      <c r="L58" s="551"/>
      <c r="M58" s="551"/>
      <c r="N58" s="334"/>
      <c r="O58" s="335"/>
    </row>
    <row r="59" spans="1:15" x14ac:dyDescent="0.15">
      <c r="A59" s="551"/>
      <c r="B59" s="551"/>
      <c r="C59" s="551"/>
      <c r="D59" s="551"/>
      <c r="E59" s="551"/>
      <c r="F59" s="551"/>
      <c r="G59" s="551"/>
      <c r="H59" s="551"/>
      <c r="I59" s="551"/>
      <c r="J59" s="551"/>
      <c r="K59" s="551"/>
      <c r="L59" s="551"/>
      <c r="M59" s="551"/>
      <c r="N59" s="334"/>
      <c r="O59" s="335"/>
    </row>
    <row r="60" spans="1:15" x14ac:dyDescent="0.15">
      <c r="A60" s="551"/>
      <c r="B60" s="551"/>
      <c r="C60" s="551"/>
      <c r="D60" s="551"/>
      <c r="E60" s="551"/>
      <c r="F60" s="551"/>
      <c r="G60" s="551"/>
      <c r="H60" s="551"/>
      <c r="I60" s="551"/>
      <c r="J60" s="551"/>
      <c r="K60" s="551"/>
      <c r="L60" s="551"/>
      <c r="M60" s="551"/>
      <c r="N60" s="334"/>
      <c r="O60" s="335"/>
    </row>
    <row r="61" spans="1:15" x14ac:dyDescent="0.15">
      <c r="A61" s="551"/>
      <c r="B61" s="551"/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334"/>
      <c r="O61" s="335"/>
    </row>
    <row r="62" spans="1:15" ht="22.5" customHeight="1" x14ac:dyDescent="0.15">
      <c r="A62" s="551"/>
      <c r="B62" s="551"/>
      <c r="C62" s="551"/>
      <c r="D62" s="551"/>
      <c r="E62" s="551"/>
      <c r="F62" s="551"/>
      <c r="G62" s="551"/>
      <c r="H62" s="551"/>
      <c r="I62" s="551"/>
      <c r="J62" s="551"/>
      <c r="K62" s="551"/>
      <c r="L62" s="551"/>
      <c r="M62" s="551"/>
      <c r="N62" s="334"/>
      <c r="O62" s="335"/>
    </row>
    <row r="63" spans="1:15" x14ac:dyDescent="0.15">
      <c r="A63" s="551"/>
      <c r="B63" s="551"/>
      <c r="C63" s="551"/>
      <c r="D63" s="551"/>
      <c r="E63" s="551"/>
      <c r="F63" s="551"/>
      <c r="G63" s="551"/>
      <c r="H63" s="551"/>
      <c r="I63" s="551"/>
      <c r="J63" s="551"/>
      <c r="K63" s="551"/>
      <c r="L63" s="551"/>
      <c r="M63" s="551"/>
      <c r="N63" s="334"/>
      <c r="O63" s="335"/>
    </row>
    <row r="64" spans="1:15" x14ac:dyDescent="0.15">
      <c r="A64" s="551"/>
      <c r="B64" s="551"/>
      <c r="C64" s="551"/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334"/>
      <c r="O64" s="335"/>
    </row>
    <row r="65" spans="1:15" x14ac:dyDescent="0.15">
      <c r="A65" s="551"/>
      <c r="B65" s="551"/>
      <c r="C65" s="551"/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334"/>
      <c r="O65" s="335"/>
    </row>
    <row r="66" spans="1:15" x14ac:dyDescent="0.15">
      <c r="A66" s="551"/>
      <c r="B66" s="551"/>
      <c r="C66" s="551"/>
      <c r="D66" s="551"/>
      <c r="E66" s="551"/>
      <c r="F66" s="551"/>
      <c r="G66" s="551"/>
      <c r="H66" s="551"/>
      <c r="I66" s="551"/>
      <c r="J66" s="551"/>
      <c r="K66" s="551"/>
      <c r="L66" s="551"/>
      <c r="M66" s="551"/>
      <c r="N66" s="334"/>
      <c r="O66" s="335"/>
    </row>
    <row r="67" spans="1:15" x14ac:dyDescent="0.15">
      <c r="A67" s="551"/>
      <c r="B67" s="551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334"/>
      <c r="O67" s="335"/>
    </row>
    <row r="68" spans="1:15" x14ac:dyDescent="0.15">
      <c r="A68" s="551"/>
      <c r="B68" s="551"/>
      <c r="C68" s="551"/>
      <c r="D68" s="551"/>
      <c r="E68" s="551"/>
      <c r="F68" s="551"/>
      <c r="G68" s="551"/>
      <c r="H68" s="551"/>
      <c r="I68" s="551"/>
      <c r="J68" s="551"/>
      <c r="K68" s="551"/>
      <c r="L68" s="551"/>
      <c r="M68" s="551"/>
      <c r="N68" s="334"/>
      <c r="O68" s="335"/>
    </row>
    <row r="69" spans="1:15" x14ac:dyDescent="0.15">
      <c r="A69" s="551"/>
      <c r="B69" s="551"/>
      <c r="C69" s="551"/>
      <c r="D69" s="551"/>
      <c r="E69" s="551"/>
      <c r="F69" s="551"/>
      <c r="G69" s="551"/>
      <c r="H69" s="551"/>
      <c r="I69" s="551"/>
      <c r="J69" s="551"/>
      <c r="K69" s="551"/>
      <c r="L69" s="551"/>
      <c r="M69" s="551"/>
      <c r="N69" s="334"/>
      <c r="O69" s="335"/>
    </row>
    <row r="70" spans="1:15" x14ac:dyDescent="0.15">
      <c r="A70" s="551"/>
      <c r="B70" s="551"/>
      <c r="C70" s="551"/>
      <c r="D70" s="551"/>
      <c r="E70" s="551"/>
      <c r="F70" s="551"/>
      <c r="G70" s="551"/>
      <c r="H70" s="551"/>
      <c r="I70" s="551"/>
      <c r="J70" s="551"/>
      <c r="K70" s="551"/>
      <c r="L70" s="551"/>
      <c r="M70" s="551"/>
      <c r="N70" s="334"/>
      <c r="O70" s="335"/>
    </row>
    <row r="71" spans="1:15" x14ac:dyDescent="0.15">
      <c r="A71" s="551"/>
      <c r="B71" s="551"/>
      <c r="C71" s="551"/>
      <c r="D71" s="551"/>
      <c r="E71" s="551"/>
      <c r="F71" s="551"/>
      <c r="G71" s="551"/>
      <c r="H71" s="551"/>
      <c r="I71" s="551"/>
      <c r="J71" s="551"/>
      <c r="K71" s="551"/>
      <c r="L71" s="551"/>
      <c r="M71" s="551"/>
      <c r="N71" s="334"/>
      <c r="O71" s="335"/>
    </row>
    <row r="72" spans="1:15" x14ac:dyDescent="0.15">
      <c r="A72" s="551"/>
      <c r="B72" s="551"/>
      <c r="C72" s="551"/>
      <c r="D72" s="551"/>
      <c r="E72" s="551"/>
      <c r="F72" s="551"/>
      <c r="G72" s="551"/>
      <c r="H72" s="551"/>
      <c r="I72" s="551"/>
      <c r="J72" s="551"/>
      <c r="K72" s="551"/>
      <c r="L72" s="551"/>
      <c r="M72" s="551"/>
      <c r="N72" s="334"/>
      <c r="O72" s="335"/>
    </row>
    <row r="73" spans="1:15" x14ac:dyDescent="0.15">
      <c r="A73" s="551"/>
      <c r="B73" s="551"/>
      <c r="C73" s="551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334"/>
      <c r="O73" s="335"/>
    </row>
    <row r="74" spans="1:15" x14ac:dyDescent="0.15">
      <c r="A74" s="551"/>
      <c r="B74" s="551"/>
      <c r="C74" s="551"/>
      <c r="D74" s="551"/>
      <c r="E74" s="551"/>
      <c r="F74" s="551"/>
      <c r="G74" s="551"/>
      <c r="H74" s="551"/>
      <c r="I74" s="551"/>
      <c r="J74" s="551"/>
      <c r="K74" s="551"/>
      <c r="L74" s="551"/>
      <c r="M74" s="551"/>
      <c r="N74" s="334"/>
      <c r="O74" s="335"/>
    </row>
    <row r="75" spans="1:15" x14ac:dyDescent="0.15">
      <c r="A75" s="551"/>
      <c r="B75" s="551"/>
      <c r="C75" s="551"/>
      <c r="D75" s="551"/>
      <c r="E75" s="551"/>
      <c r="F75" s="551"/>
      <c r="G75" s="551"/>
      <c r="H75" s="551"/>
      <c r="I75" s="551"/>
      <c r="J75" s="551"/>
      <c r="K75" s="551"/>
      <c r="L75" s="551"/>
      <c r="M75" s="551"/>
      <c r="N75" s="334"/>
      <c r="O75" s="335"/>
    </row>
    <row r="76" spans="1:15" x14ac:dyDescent="0.15">
      <c r="A76" s="551"/>
      <c r="B76" s="551"/>
      <c r="C76" s="551"/>
      <c r="D76" s="551"/>
      <c r="E76" s="551"/>
      <c r="F76" s="551"/>
      <c r="G76" s="551"/>
      <c r="H76" s="551"/>
      <c r="I76" s="551"/>
      <c r="J76" s="551"/>
      <c r="K76" s="551"/>
      <c r="L76" s="551"/>
      <c r="M76" s="551"/>
      <c r="N76" s="334"/>
      <c r="O76" s="335"/>
    </row>
    <row r="77" spans="1:15" x14ac:dyDescent="0.15">
      <c r="A77" s="551"/>
      <c r="B77" s="551"/>
      <c r="C77" s="551"/>
      <c r="D77" s="551"/>
      <c r="E77" s="551"/>
      <c r="F77" s="551"/>
      <c r="G77" s="551"/>
      <c r="H77" s="551"/>
      <c r="I77" s="551"/>
      <c r="J77" s="551"/>
      <c r="K77" s="551"/>
      <c r="L77" s="551"/>
      <c r="M77" s="551"/>
      <c r="N77" s="334"/>
      <c r="O77" s="335"/>
    </row>
    <row r="78" spans="1:15" x14ac:dyDescent="0.15">
      <c r="A78" s="551"/>
      <c r="B78" s="551"/>
      <c r="C78" s="551"/>
      <c r="D78" s="551"/>
      <c r="E78" s="551"/>
      <c r="F78" s="551"/>
      <c r="G78" s="551"/>
      <c r="H78" s="551"/>
      <c r="I78" s="551"/>
      <c r="J78" s="551"/>
      <c r="K78" s="551"/>
      <c r="L78" s="551"/>
      <c r="M78" s="551"/>
      <c r="N78" s="334"/>
      <c r="O78" s="335"/>
    </row>
    <row r="79" spans="1:15" x14ac:dyDescent="0.15">
      <c r="A79" s="551"/>
      <c r="B79" s="551"/>
      <c r="C79" s="551"/>
      <c r="D79" s="551"/>
      <c r="E79" s="551"/>
      <c r="F79" s="551"/>
      <c r="G79" s="551"/>
      <c r="H79" s="551"/>
      <c r="I79" s="551"/>
      <c r="J79" s="551"/>
      <c r="K79" s="551"/>
      <c r="L79" s="551"/>
      <c r="M79" s="551"/>
      <c r="N79" s="334"/>
      <c r="O79" s="335"/>
    </row>
    <row r="80" spans="1:15" x14ac:dyDescent="0.15">
      <c r="A80" s="551"/>
      <c r="B80" s="551"/>
      <c r="C80" s="551"/>
      <c r="D80" s="551"/>
      <c r="E80" s="551"/>
      <c r="F80" s="551"/>
      <c r="G80" s="551"/>
      <c r="H80" s="551"/>
      <c r="I80" s="551"/>
      <c r="J80" s="551"/>
      <c r="K80" s="551"/>
      <c r="L80" s="551"/>
      <c r="M80" s="551"/>
      <c r="N80" s="334"/>
      <c r="O80" s="335"/>
    </row>
    <row r="81" spans="1:15" x14ac:dyDescent="0.15">
      <c r="A81" s="551"/>
      <c r="B81" s="551"/>
      <c r="C81" s="551"/>
      <c r="D81" s="551"/>
      <c r="E81" s="551"/>
      <c r="F81" s="551"/>
      <c r="G81" s="551"/>
      <c r="H81" s="551"/>
      <c r="I81" s="551"/>
      <c r="J81" s="551"/>
      <c r="K81" s="551"/>
      <c r="L81" s="551"/>
      <c r="M81" s="551"/>
      <c r="N81" s="334"/>
      <c r="O81" s="335"/>
    </row>
    <row r="82" spans="1:15" x14ac:dyDescent="0.15">
      <c r="A82" s="551"/>
      <c r="B82" s="551"/>
      <c r="C82" s="551"/>
      <c r="D82" s="551"/>
      <c r="E82" s="551"/>
      <c r="F82" s="551"/>
      <c r="G82" s="551"/>
      <c r="H82" s="551"/>
      <c r="I82" s="551"/>
      <c r="J82" s="551"/>
      <c r="K82" s="551"/>
      <c r="L82" s="551"/>
      <c r="M82" s="551"/>
      <c r="N82" s="334"/>
      <c r="O82" s="335"/>
    </row>
    <row r="83" spans="1:15" x14ac:dyDescent="0.15">
      <c r="A83" s="551"/>
      <c r="B83" s="551"/>
      <c r="C83" s="551"/>
      <c r="D83" s="551"/>
      <c r="E83" s="551"/>
      <c r="F83" s="551"/>
      <c r="G83" s="551"/>
      <c r="H83" s="551"/>
      <c r="I83" s="551"/>
      <c r="J83" s="551"/>
      <c r="K83" s="551"/>
      <c r="L83" s="551"/>
      <c r="M83" s="551"/>
      <c r="N83" s="334"/>
      <c r="O83" s="335"/>
    </row>
    <row r="84" spans="1:15" x14ac:dyDescent="0.15">
      <c r="A84" s="551"/>
      <c r="B84" s="551"/>
      <c r="C84" s="551"/>
      <c r="D84" s="551"/>
      <c r="E84" s="551"/>
      <c r="F84" s="551"/>
      <c r="G84" s="551"/>
      <c r="H84" s="551"/>
      <c r="I84" s="551"/>
      <c r="J84" s="551"/>
      <c r="K84" s="551"/>
      <c r="L84" s="551"/>
      <c r="M84" s="551"/>
      <c r="N84" s="334"/>
      <c r="O84" s="335"/>
    </row>
    <row r="85" spans="1:15" x14ac:dyDescent="0.15">
      <c r="A85" s="551"/>
      <c r="B85" s="551"/>
      <c r="C85" s="551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334"/>
      <c r="O85" s="335"/>
    </row>
    <row r="86" spans="1:15" x14ac:dyDescent="0.15">
      <c r="A86" s="551"/>
      <c r="B86" s="551"/>
      <c r="C86" s="551"/>
      <c r="D86" s="551"/>
      <c r="E86" s="551"/>
      <c r="F86" s="551"/>
      <c r="G86" s="551"/>
      <c r="H86" s="551"/>
      <c r="I86" s="551"/>
      <c r="J86" s="551"/>
      <c r="K86" s="551"/>
      <c r="L86" s="551"/>
      <c r="M86" s="551"/>
      <c r="N86" s="334"/>
      <c r="O86" s="335"/>
    </row>
    <row r="87" spans="1:15" x14ac:dyDescent="0.15">
      <c r="A87" s="551"/>
      <c r="B87" s="551"/>
      <c r="C87" s="551"/>
      <c r="D87" s="551"/>
      <c r="E87" s="551"/>
      <c r="F87" s="551"/>
      <c r="G87" s="551"/>
      <c r="H87" s="551"/>
      <c r="I87" s="551"/>
      <c r="J87" s="551"/>
      <c r="K87" s="551"/>
      <c r="L87" s="551"/>
      <c r="M87" s="551"/>
      <c r="N87" s="334"/>
      <c r="O87" s="335"/>
    </row>
    <row r="88" spans="1:15" x14ac:dyDescent="0.15">
      <c r="A88" s="551"/>
      <c r="B88" s="551"/>
      <c r="C88" s="551"/>
      <c r="D88" s="551"/>
      <c r="E88" s="551"/>
      <c r="F88" s="551"/>
      <c r="G88" s="551"/>
      <c r="H88" s="551"/>
      <c r="I88" s="551"/>
      <c r="J88" s="551"/>
      <c r="K88" s="551"/>
      <c r="L88" s="551"/>
      <c r="M88" s="551"/>
      <c r="N88" s="334"/>
      <c r="O88" s="335"/>
    </row>
    <row r="89" spans="1:15" x14ac:dyDescent="0.15">
      <c r="A89" s="551"/>
      <c r="B89" s="551"/>
      <c r="C89" s="551"/>
      <c r="D89" s="551"/>
      <c r="E89" s="551"/>
      <c r="F89" s="551"/>
      <c r="G89" s="551"/>
      <c r="H89" s="551"/>
      <c r="I89" s="551"/>
      <c r="J89" s="551"/>
      <c r="K89" s="551"/>
      <c r="L89" s="551"/>
      <c r="M89" s="551"/>
      <c r="N89" s="334"/>
      <c r="O89" s="335"/>
    </row>
    <row r="90" spans="1:15" x14ac:dyDescent="0.15">
      <c r="A90" s="551"/>
      <c r="B90" s="551"/>
      <c r="C90" s="551"/>
      <c r="D90" s="551"/>
      <c r="E90" s="551"/>
      <c r="F90" s="551"/>
      <c r="G90" s="551"/>
      <c r="H90" s="551"/>
      <c r="I90" s="551"/>
      <c r="J90" s="551"/>
      <c r="K90" s="551"/>
      <c r="L90" s="551"/>
      <c r="M90" s="551"/>
      <c r="N90" s="334"/>
      <c r="O90" s="335"/>
    </row>
    <row r="91" spans="1:15" x14ac:dyDescent="0.15">
      <c r="A91" s="551"/>
      <c r="B91" s="551"/>
      <c r="C91" s="551"/>
      <c r="D91" s="551"/>
      <c r="E91" s="551"/>
      <c r="F91" s="551"/>
      <c r="G91" s="551"/>
      <c r="H91" s="551"/>
      <c r="I91" s="551"/>
      <c r="J91" s="551"/>
      <c r="K91" s="551"/>
      <c r="L91" s="551"/>
      <c r="M91" s="551"/>
      <c r="N91" s="334"/>
      <c r="O91" s="335"/>
    </row>
    <row r="92" spans="1:15" x14ac:dyDescent="0.15">
      <c r="A92" s="551"/>
      <c r="B92" s="551"/>
      <c r="C92" s="551"/>
      <c r="D92" s="551"/>
      <c r="E92" s="551"/>
      <c r="F92" s="551"/>
      <c r="G92" s="551"/>
      <c r="H92" s="551"/>
      <c r="I92" s="551"/>
      <c r="J92" s="551"/>
      <c r="K92" s="551"/>
      <c r="L92" s="551"/>
      <c r="M92" s="551"/>
      <c r="N92" s="334"/>
      <c r="O92" s="335"/>
    </row>
    <row r="93" spans="1:15" x14ac:dyDescent="0.15">
      <c r="A93" s="551"/>
      <c r="B93" s="551"/>
      <c r="C93" s="551"/>
      <c r="D93" s="551"/>
      <c r="E93" s="551"/>
      <c r="F93" s="551"/>
      <c r="G93" s="551"/>
      <c r="H93" s="551"/>
      <c r="I93" s="551"/>
      <c r="J93" s="551"/>
      <c r="K93" s="551"/>
      <c r="L93" s="551"/>
      <c r="M93" s="551"/>
      <c r="N93" s="334"/>
      <c r="O93" s="335"/>
    </row>
    <row r="94" spans="1:15" x14ac:dyDescent="0.15">
      <c r="A94" s="551"/>
      <c r="B94" s="551"/>
      <c r="C94" s="551"/>
      <c r="D94" s="551"/>
      <c r="E94" s="551"/>
      <c r="F94" s="551"/>
      <c r="G94" s="551"/>
      <c r="H94" s="551"/>
      <c r="I94" s="551"/>
      <c r="J94" s="551"/>
      <c r="K94" s="551"/>
      <c r="L94" s="551"/>
      <c r="M94" s="551"/>
      <c r="N94" s="334"/>
      <c r="O94" s="335"/>
    </row>
    <row r="95" spans="1:15" x14ac:dyDescent="0.15">
      <c r="A95" s="551"/>
      <c r="B95" s="551"/>
      <c r="C95" s="551"/>
      <c r="D95" s="551"/>
      <c r="E95" s="551"/>
      <c r="F95" s="551"/>
      <c r="G95" s="551"/>
      <c r="H95" s="551"/>
      <c r="I95" s="551"/>
      <c r="J95" s="551"/>
      <c r="K95" s="551"/>
      <c r="L95" s="551"/>
      <c r="M95" s="551"/>
      <c r="N95" s="334"/>
      <c r="O95" s="335"/>
    </row>
    <row r="96" spans="1:15" x14ac:dyDescent="0.15">
      <c r="A96" s="551"/>
      <c r="B96" s="551"/>
      <c r="C96" s="551"/>
      <c r="D96" s="551"/>
      <c r="E96" s="551"/>
      <c r="F96" s="551"/>
      <c r="G96" s="551"/>
      <c r="H96" s="551"/>
      <c r="I96" s="551"/>
      <c r="J96" s="551"/>
      <c r="K96" s="551"/>
      <c r="L96" s="551"/>
      <c r="M96" s="551"/>
      <c r="N96" s="334"/>
      <c r="O96" s="335"/>
    </row>
    <row r="97" spans="1:15" x14ac:dyDescent="0.15">
      <c r="A97" s="551"/>
      <c r="B97" s="551"/>
      <c r="C97" s="551"/>
      <c r="D97" s="551"/>
      <c r="E97" s="551"/>
      <c r="F97" s="551"/>
      <c r="G97" s="551"/>
      <c r="H97" s="551"/>
      <c r="I97" s="551"/>
      <c r="J97" s="551"/>
      <c r="K97" s="551"/>
      <c r="L97" s="551"/>
      <c r="M97" s="551"/>
      <c r="N97" s="334"/>
      <c r="O97" s="335"/>
    </row>
    <row r="98" spans="1:15" x14ac:dyDescent="0.15">
      <c r="A98" s="551"/>
      <c r="B98" s="551"/>
      <c r="C98" s="551"/>
      <c r="D98" s="551"/>
      <c r="E98" s="551"/>
      <c r="F98" s="551"/>
      <c r="G98" s="551"/>
      <c r="H98" s="551"/>
      <c r="I98" s="551"/>
      <c r="J98" s="551"/>
      <c r="K98" s="551"/>
      <c r="L98" s="551"/>
      <c r="M98" s="551"/>
      <c r="N98" s="334"/>
      <c r="O98" s="335"/>
    </row>
    <row r="99" spans="1:15" x14ac:dyDescent="0.15">
      <c r="A99" s="551"/>
      <c r="B99" s="551"/>
      <c r="C99" s="551"/>
      <c r="D99" s="551"/>
      <c r="E99" s="551"/>
      <c r="F99" s="551"/>
      <c r="G99" s="551"/>
      <c r="H99" s="551"/>
      <c r="I99" s="551"/>
      <c r="J99" s="551"/>
      <c r="K99" s="551"/>
      <c r="L99" s="551"/>
      <c r="M99" s="551"/>
      <c r="N99" s="334"/>
      <c r="O99" s="335"/>
    </row>
    <row r="100" spans="1:15" x14ac:dyDescent="0.15">
      <c r="A100" s="551"/>
      <c r="B100" s="551"/>
      <c r="C100" s="551"/>
      <c r="D100" s="551"/>
      <c r="E100" s="551"/>
      <c r="F100" s="551"/>
      <c r="G100" s="551"/>
      <c r="H100" s="551"/>
      <c r="I100" s="551"/>
      <c r="J100" s="551"/>
      <c r="K100" s="551"/>
      <c r="L100" s="551"/>
      <c r="M100" s="551"/>
      <c r="N100" s="334"/>
      <c r="O100" s="335"/>
    </row>
    <row r="101" spans="1:15" x14ac:dyDescent="0.15">
      <c r="A101" s="551"/>
      <c r="B101" s="551"/>
      <c r="C101" s="551"/>
      <c r="D101" s="551"/>
      <c r="E101" s="551"/>
      <c r="F101" s="551"/>
      <c r="G101" s="551"/>
      <c r="H101" s="551"/>
      <c r="I101" s="551"/>
      <c r="J101" s="551"/>
      <c r="K101" s="551"/>
      <c r="L101" s="551"/>
      <c r="M101" s="551"/>
      <c r="N101" s="334"/>
      <c r="O101" s="335"/>
    </row>
    <row r="102" spans="1:15" x14ac:dyDescent="0.15">
      <c r="A102" s="551"/>
      <c r="B102" s="551"/>
      <c r="C102" s="551"/>
      <c r="D102" s="551"/>
      <c r="E102" s="551"/>
      <c r="F102" s="551"/>
      <c r="G102" s="551"/>
      <c r="H102" s="551"/>
      <c r="I102" s="551"/>
      <c r="J102" s="551"/>
      <c r="K102" s="551"/>
      <c r="L102" s="551"/>
      <c r="M102" s="551"/>
      <c r="N102" s="334"/>
      <c r="O102" s="335"/>
    </row>
    <row r="103" spans="1:15" x14ac:dyDescent="0.15">
      <c r="A103" s="551"/>
      <c r="B103" s="551"/>
      <c r="C103" s="551"/>
      <c r="D103" s="551"/>
      <c r="E103" s="551"/>
      <c r="F103" s="551"/>
      <c r="G103" s="551"/>
      <c r="H103" s="551"/>
      <c r="I103" s="551"/>
      <c r="J103" s="551"/>
      <c r="K103" s="551"/>
      <c r="L103" s="551"/>
      <c r="M103" s="551"/>
      <c r="N103" s="334"/>
      <c r="O103" s="335"/>
    </row>
  </sheetData>
  <sheetProtection selectLockedCells="1"/>
  <mergeCells count="1">
    <mergeCell ref="R12:U12"/>
  </mergeCells>
  <pageMargins left="0.55000000000000004" right="0" top="0.5" bottom="0.25" header="0.5" footer="0"/>
  <pageSetup scale="81" orientation="portrait" r:id="rId1"/>
  <headerFooter alignWithMargins="0">
    <oddFooter>&amp;C&amp;8FORM 4405LGF
Last Revised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H49"/>
  <sheetViews>
    <sheetView zoomScale="130" zoomScaleNormal="130" workbookViewId="0">
      <selection activeCell="E12" sqref="E12"/>
    </sheetView>
  </sheetViews>
  <sheetFormatPr baseColWidth="10" defaultColWidth="9.1640625" defaultRowHeight="14" x14ac:dyDescent="0.15"/>
  <cols>
    <col min="1" max="1" width="4.33203125" style="3" customWidth="1"/>
    <col min="2" max="2" width="28.1640625" style="3" customWidth="1"/>
    <col min="3" max="3" width="16.33203125" style="3" customWidth="1"/>
    <col min="4" max="5" width="17.1640625" style="3" customWidth="1"/>
    <col min="6" max="6" width="16.1640625" style="3" customWidth="1"/>
    <col min="7" max="7" width="13.5" style="3" customWidth="1"/>
    <col min="8" max="8" width="18.5" style="3" customWidth="1"/>
    <col min="9" max="9" width="12.6640625" style="3" customWidth="1"/>
    <col min="10" max="10" width="14.1640625" style="3" customWidth="1"/>
    <col min="11" max="11" width="9.1640625" style="3"/>
    <col min="12" max="12" width="5.5" style="3" customWidth="1"/>
    <col min="13" max="16384" width="9.1640625" style="3"/>
  </cols>
  <sheetData>
    <row r="1" spans="1:8" ht="13.5" customHeight="1" x14ac:dyDescent="0.15">
      <c r="A1" s="5"/>
      <c r="B1" s="5"/>
      <c r="C1" s="5"/>
      <c r="D1" s="5"/>
      <c r="E1" s="5"/>
      <c r="F1" s="5"/>
      <c r="G1" s="5"/>
      <c r="H1" s="5"/>
    </row>
    <row r="2" spans="1:8" x14ac:dyDescent="0.15">
      <c r="B2" s="32"/>
      <c r="C2" s="52" t="s">
        <v>154</v>
      </c>
      <c r="D2" s="52" t="s">
        <v>155</v>
      </c>
      <c r="E2" s="52" t="s">
        <v>156</v>
      </c>
      <c r="F2" s="53" t="s">
        <v>157</v>
      </c>
      <c r="G2" s="14" t="s">
        <v>158</v>
      </c>
      <c r="H2" s="15" t="s">
        <v>159</v>
      </c>
    </row>
    <row r="3" spans="1:8" x14ac:dyDescent="0.15">
      <c r="B3" s="11"/>
      <c r="C3" s="557" t="s">
        <v>160</v>
      </c>
      <c r="D3" s="557" t="s">
        <v>161</v>
      </c>
      <c r="E3" s="539" t="s">
        <v>162</v>
      </c>
      <c r="F3" s="557" t="s">
        <v>163</v>
      </c>
      <c r="G3" s="10"/>
    </row>
    <row r="4" spans="1:8" s="6" customFormat="1" x14ac:dyDescent="0.15">
      <c r="B4" s="53" t="s">
        <v>164</v>
      </c>
      <c r="C4" s="557" t="s">
        <v>165</v>
      </c>
      <c r="D4" s="557" t="s">
        <v>166</v>
      </c>
      <c r="E4" s="539" t="s">
        <v>167</v>
      </c>
      <c r="F4" s="557" t="s">
        <v>166</v>
      </c>
      <c r="G4" s="534"/>
      <c r="H4" s="19" t="s">
        <v>168</v>
      </c>
    </row>
    <row r="5" spans="1:8" ht="15" thickBot="1" x14ac:dyDescent="0.2">
      <c r="A5" s="54"/>
      <c r="B5" s="55" t="s">
        <v>165</v>
      </c>
      <c r="C5" s="559" t="s">
        <v>169</v>
      </c>
      <c r="D5" s="559" t="s">
        <v>170</v>
      </c>
      <c r="E5" s="540" t="s">
        <v>171</v>
      </c>
      <c r="F5" s="559" t="s">
        <v>170</v>
      </c>
      <c r="G5" s="56" t="s">
        <v>172</v>
      </c>
      <c r="H5" s="19" t="s">
        <v>170</v>
      </c>
    </row>
    <row r="6" spans="1:8" ht="24.75" customHeight="1" x14ac:dyDescent="0.15">
      <c r="A6" s="97" t="s">
        <v>173</v>
      </c>
      <c r="B6" s="98"/>
      <c r="C6" s="99"/>
      <c r="D6" s="99"/>
      <c r="E6" s="99"/>
      <c r="F6" s="99"/>
      <c r="G6" s="818"/>
      <c r="H6" s="826"/>
    </row>
    <row r="7" spans="1:8" ht="15" customHeight="1" x14ac:dyDescent="0.15">
      <c r="A7" s="100"/>
      <c r="B7" s="98" t="s">
        <v>174</v>
      </c>
      <c r="C7" s="562"/>
      <c r="D7" s="563"/>
      <c r="E7" s="563"/>
      <c r="F7" s="563"/>
      <c r="G7" s="819"/>
      <c r="H7" s="173">
        <f>SUM(C7:F7)</f>
        <v>0</v>
      </c>
    </row>
    <row r="8" spans="1:8" ht="15" customHeight="1" x14ac:dyDescent="0.15">
      <c r="A8" s="100"/>
      <c r="B8" s="104" t="s">
        <v>175</v>
      </c>
      <c r="C8" s="564"/>
      <c r="D8" s="564"/>
      <c r="E8" s="564"/>
      <c r="F8" s="564"/>
      <c r="G8" s="820"/>
      <c r="H8" s="101">
        <f t="shared" ref="H8:H15" si="0">SUM(C8:F8)</f>
        <v>0</v>
      </c>
    </row>
    <row r="9" spans="1:8" ht="15" customHeight="1" x14ac:dyDescent="0.15">
      <c r="A9" s="100"/>
      <c r="B9" s="541" t="s">
        <v>176</v>
      </c>
      <c r="C9" s="564"/>
      <c r="D9" s="564"/>
      <c r="E9" s="564"/>
      <c r="F9" s="564"/>
      <c r="G9" s="820"/>
      <c r="H9" s="101">
        <f t="shared" si="0"/>
        <v>0</v>
      </c>
    </row>
    <row r="10" spans="1:8" ht="15" customHeight="1" x14ac:dyDescent="0.15">
      <c r="A10" s="100"/>
      <c r="B10" s="104" t="s">
        <v>177</v>
      </c>
      <c r="C10" s="564"/>
      <c r="D10" s="564"/>
      <c r="E10" s="564"/>
      <c r="F10" s="564"/>
      <c r="G10" s="820"/>
      <c r="H10" s="101">
        <f t="shared" si="0"/>
        <v>0</v>
      </c>
    </row>
    <row r="11" spans="1:8" ht="15" customHeight="1" x14ac:dyDescent="0.15">
      <c r="A11" s="100"/>
      <c r="B11" s="104" t="s">
        <v>178</v>
      </c>
      <c r="C11" s="564"/>
      <c r="D11" s="564"/>
      <c r="E11" s="564"/>
      <c r="F11" s="564"/>
      <c r="G11" s="820"/>
      <c r="H11" s="101">
        <f t="shared" si="0"/>
        <v>0</v>
      </c>
    </row>
    <row r="12" spans="1:8" ht="15" customHeight="1" x14ac:dyDescent="0.15">
      <c r="A12" s="100"/>
      <c r="B12" s="104"/>
      <c r="C12" s="564"/>
      <c r="D12" s="564"/>
      <c r="E12" s="564"/>
      <c r="F12" s="564"/>
      <c r="G12" s="820"/>
      <c r="H12" s="101">
        <f t="shared" si="0"/>
        <v>0</v>
      </c>
    </row>
    <row r="13" spans="1:8" ht="15" customHeight="1" x14ac:dyDescent="0.15">
      <c r="A13" s="100"/>
      <c r="B13" s="104"/>
      <c r="C13" s="564"/>
      <c r="D13" s="564"/>
      <c r="E13" s="564"/>
      <c r="F13" s="564"/>
      <c r="G13" s="820"/>
      <c r="H13" s="101">
        <f t="shared" si="0"/>
        <v>0</v>
      </c>
    </row>
    <row r="14" spans="1:8" ht="15" customHeight="1" x14ac:dyDescent="0.15">
      <c r="A14" s="100"/>
      <c r="B14" s="104" t="s">
        <v>179</v>
      </c>
      <c r="C14" s="564"/>
      <c r="D14" s="564"/>
      <c r="E14" s="564"/>
      <c r="F14" s="564"/>
      <c r="G14" s="820"/>
      <c r="H14" s="101">
        <f t="shared" si="0"/>
        <v>0</v>
      </c>
    </row>
    <row r="15" spans="1:8" ht="19.5" customHeight="1" thickBot="1" x14ac:dyDescent="0.2">
      <c r="A15" s="105"/>
      <c r="B15" s="106" t="s">
        <v>180</v>
      </c>
      <c r="C15" s="107">
        <f>SUM(C7:C14)</f>
        <v>0</v>
      </c>
      <c r="D15" s="107">
        <f t="shared" ref="D15:G15" si="1">SUM(D7:D14)</f>
        <v>0</v>
      </c>
      <c r="E15" s="107">
        <f t="shared" si="1"/>
        <v>0</v>
      </c>
      <c r="F15" s="107">
        <f t="shared" si="1"/>
        <v>0</v>
      </c>
      <c r="G15" s="108">
        <f t="shared" si="1"/>
        <v>0</v>
      </c>
      <c r="H15" s="772">
        <f t="shared" si="0"/>
        <v>0</v>
      </c>
    </row>
    <row r="16" spans="1:8" ht="21.75" customHeight="1" thickBot="1" x14ac:dyDescent="0.2">
      <c r="A16" s="109" t="s">
        <v>181</v>
      </c>
      <c r="B16" s="110"/>
      <c r="C16" s="565"/>
      <c r="D16" s="565"/>
      <c r="E16" s="565"/>
      <c r="F16" s="565"/>
      <c r="G16" s="821"/>
      <c r="H16" s="755"/>
    </row>
    <row r="17" spans="1:8" ht="20.25" customHeight="1" thickBot="1" x14ac:dyDescent="0.2">
      <c r="A17" s="113"/>
      <c r="B17" s="106" t="s">
        <v>182</v>
      </c>
      <c r="C17" s="107">
        <f>SUM(C15,C16)</f>
        <v>0</v>
      </c>
      <c r="D17" s="107">
        <f t="shared" ref="D17:H17" si="2">SUM(D15,D16)</f>
        <v>0</v>
      </c>
      <c r="E17" s="107">
        <f t="shared" si="2"/>
        <v>0</v>
      </c>
      <c r="F17" s="107">
        <f t="shared" si="2"/>
        <v>0</v>
      </c>
      <c r="G17" s="108">
        <f t="shared" si="2"/>
        <v>0</v>
      </c>
      <c r="H17" s="772">
        <f t="shared" si="2"/>
        <v>0</v>
      </c>
    </row>
    <row r="18" spans="1:8" ht="24" customHeight="1" x14ac:dyDescent="0.15">
      <c r="A18" s="114" t="s">
        <v>183</v>
      </c>
      <c r="B18" s="104"/>
      <c r="C18" s="115"/>
      <c r="D18" s="115"/>
      <c r="E18" s="115"/>
      <c r="F18" s="115"/>
      <c r="G18" s="822"/>
      <c r="H18" s="216"/>
    </row>
    <row r="19" spans="1:8" ht="15" customHeight="1" x14ac:dyDescent="0.15">
      <c r="A19" s="100"/>
      <c r="B19" s="104" t="s">
        <v>184</v>
      </c>
      <c r="C19" s="566"/>
      <c r="D19" s="564"/>
      <c r="E19" s="564"/>
      <c r="F19" s="564"/>
      <c r="G19" s="820"/>
      <c r="H19" s="101">
        <f t="shared" ref="H19:H33" si="3">SUM(C19:F19)</f>
        <v>0</v>
      </c>
    </row>
    <row r="20" spans="1:8" ht="15" customHeight="1" x14ac:dyDescent="0.15">
      <c r="A20" s="100"/>
      <c r="B20" s="104" t="s">
        <v>185</v>
      </c>
      <c r="C20" s="564"/>
      <c r="D20" s="564"/>
      <c r="E20" s="564"/>
      <c r="F20" s="564"/>
      <c r="G20" s="820"/>
      <c r="H20" s="101">
        <f t="shared" si="3"/>
        <v>0</v>
      </c>
    </row>
    <row r="21" spans="1:8" ht="15" customHeight="1" x14ac:dyDescent="0.15">
      <c r="A21" s="100"/>
      <c r="B21" s="104" t="s">
        <v>186</v>
      </c>
      <c r="C21" s="564"/>
      <c r="D21" s="564"/>
      <c r="E21" s="564"/>
      <c r="F21" s="564"/>
      <c r="G21" s="820"/>
      <c r="H21" s="101">
        <f t="shared" si="3"/>
        <v>0</v>
      </c>
    </row>
    <row r="22" spans="1:8" ht="15" customHeight="1" x14ac:dyDescent="0.15">
      <c r="A22" s="100"/>
      <c r="B22" s="104" t="s">
        <v>187</v>
      </c>
      <c r="C22" s="564"/>
      <c r="D22" s="564"/>
      <c r="E22" s="564"/>
      <c r="F22" s="564"/>
      <c r="G22" s="820"/>
      <c r="H22" s="101">
        <f t="shared" si="3"/>
        <v>0</v>
      </c>
    </row>
    <row r="23" spans="1:8" ht="15" customHeight="1" x14ac:dyDescent="0.15">
      <c r="A23" s="100"/>
      <c r="B23" s="104" t="s">
        <v>153</v>
      </c>
      <c r="C23" s="564"/>
      <c r="D23" s="564"/>
      <c r="E23" s="564"/>
      <c r="F23" s="564"/>
      <c r="G23" s="820"/>
      <c r="H23" s="101">
        <f t="shared" si="3"/>
        <v>0</v>
      </c>
    </row>
    <row r="24" spans="1:8" ht="15" customHeight="1" x14ac:dyDescent="0.15">
      <c r="A24" s="100"/>
      <c r="B24" s="104" t="s">
        <v>188</v>
      </c>
      <c r="C24" s="564"/>
      <c r="D24" s="564"/>
      <c r="E24" s="564"/>
      <c r="F24" s="564"/>
      <c r="G24" s="820"/>
      <c r="H24" s="101">
        <f t="shared" si="3"/>
        <v>0</v>
      </c>
    </row>
    <row r="25" spans="1:8" ht="15" customHeight="1" x14ac:dyDescent="0.15">
      <c r="A25" s="100"/>
      <c r="B25" s="104" t="s">
        <v>189</v>
      </c>
      <c r="C25" s="564"/>
      <c r="D25" s="564"/>
      <c r="E25" s="564"/>
      <c r="F25" s="564"/>
      <c r="G25" s="820"/>
      <c r="H25" s="101">
        <f t="shared" si="3"/>
        <v>0</v>
      </c>
    </row>
    <row r="26" spans="1:8" ht="15" customHeight="1" x14ac:dyDescent="0.15">
      <c r="A26" s="100"/>
      <c r="B26" s="104" t="s">
        <v>190</v>
      </c>
      <c r="C26" s="564"/>
      <c r="D26" s="564"/>
      <c r="E26" s="564"/>
      <c r="F26" s="564"/>
      <c r="G26" s="820"/>
      <c r="H26" s="101">
        <f t="shared" si="3"/>
        <v>0</v>
      </c>
    </row>
    <row r="27" spans="1:8" ht="15" customHeight="1" x14ac:dyDescent="0.15">
      <c r="A27" s="100"/>
      <c r="B27" s="104" t="s">
        <v>191</v>
      </c>
      <c r="C27" s="564"/>
      <c r="D27" s="564"/>
      <c r="E27" s="564"/>
      <c r="F27" s="564"/>
      <c r="G27" s="820"/>
      <c r="H27" s="101">
        <f t="shared" si="3"/>
        <v>0</v>
      </c>
    </row>
    <row r="28" spans="1:8" ht="15" customHeight="1" x14ac:dyDescent="0.15">
      <c r="A28" s="100"/>
      <c r="B28" s="117" t="s">
        <v>192</v>
      </c>
      <c r="C28" s="102"/>
      <c r="D28" s="102"/>
      <c r="E28" s="102"/>
      <c r="F28" s="102"/>
      <c r="G28" s="823"/>
      <c r="H28" s="101"/>
    </row>
    <row r="29" spans="1:8" ht="15" customHeight="1" x14ac:dyDescent="0.15">
      <c r="A29" s="100"/>
      <c r="B29" s="104" t="s">
        <v>193</v>
      </c>
      <c r="C29" s="564"/>
      <c r="D29" s="564"/>
      <c r="E29" s="564"/>
      <c r="F29" s="564"/>
      <c r="G29" s="820"/>
      <c r="H29" s="101">
        <f t="shared" si="3"/>
        <v>0</v>
      </c>
    </row>
    <row r="30" spans="1:8" ht="15" customHeight="1" x14ac:dyDescent="0.15">
      <c r="A30" s="100"/>
      <c r="B30" s="104" t="s">
        <v>194</v>
      </c>
      <c r="C30" s="564"/>
      <c r="D30" s="564"/>
      <c r="E30" s="564"/>
      <c r="F30" s="564"/>
      <c r="G30" s="820"/>
      <c r="H30" s="101">
        <f t="shared" si="3"/>
        <v>0</v>
      </c>
    </row>
    <row r="31" spans="1:8" ht="15" customHeight="1" x14ac:dyDescent="0.15">
      <c r="A31" s="100"/>
      <c r="B31" s="104" t="s">
        <v>195</v>
      </c>
      <c r="C31" s="564"/>
      <c r="D31" s="564"/>
      <c r="E31" s="564"/>
      <c r="F31" s="564"/>
      <c r="G31" s="820"/>
      <c r="H31" s="101">
        <f t="shared" si="3"/>
        <v>0</v>
      </c>
    </row>
    <row r="32" spans="1:8" ht="15" customHeight="1" x14ac:dyDescent="0.15">
      <c r="A32" s="100"/>
      <c r="B32" s="104"/>
      <c r="C32" s="564"/>
      <c r="D32" s="564"/>
      <c r="E32" s="564"/>
      <c r="F32" s="564"/>
      <c r="G32" s="820"/>
      <c r="H32" s="101">
        <f t="shared" si="3"/>
        <v>0</v>
      </c>
    </row>
    <row r="33" spans="1:8" ht="15" customHeight="1" x14ac:dyDescent="0.15">
      <c r="A33" s="100"/>
      <c r="B33" s="104"/>
      <c r="C33" s="564"/>
      <c r="D33" s="564"/>
      <c r="E33" s="564"/>
      <c r="F33" s="564"/>
      <c r="G33" s="820"/>
      <c r="H33" s="101">
        <f t="shared" si="3"/>
        <v>0</v>
      </c>
    </row>
    <row r="34" spans="1:8" ht="20.25" customHeight="1" thickBot="1" x14ac:dyDescent="0.2">
      <c r="A34" s="105"/>
      <c r="B34" s="106" t="s">
        <v>196</v>
      </c>
      <c r="C34" s="107">
        <f t="shared" ref="C34:H34" si="4">SUM(C19:C33)</f>
        <v>0</v>
      </c>
      <c r="D34" s="107">
        <f t="shared" si="4"/>
        <v>0</v>
      </c>
      <c r="E34" s="107">
        <f t="shared" si="4"/>
        <v>0</v>
      </c>
      <c r="F34" s="107">
        <f t="shared" si="4"/>
        <v>0</v>
      </c>
      <c r="G34" s="108">
        <f t="shared" si="4"/>
        <v>0</v>
      </c>
      <c r="H34" s="772">
        <f t="shared" si="4"/>
        <v>0</v>
      </c>
    </row>
    <row r="35" spans="1:8" ht="21.75" customHeight="1" thickBot="1" x14ac:dyDescent="0.2">
      <c r="A35" s="306"/>
      <c r="B35" s="118" t="s">
        <v>197</v>
      </c>
      <c r="C35" s="111">
        <f t="shared" ref="C35:H35" si="5">C34+C17+C15</f>
        <v>0</v>
      </c>
      <c r="D35" s="111">
        <f t="shared" si="5"/>
        <v>0</v>
      </c>
      <c r="E35" s="111">
        <f t="shared" si="5"/>
        <v>0</v>
      </c>
      <c r="F35" s="111">
        <f t="shared" si="5"/>
        <v>0</v>
      </c>
      <c r="G35" s="112">
        <f t="shared" si="5"/>
        <v>0</v>
      </c>
      <c r="H35" s="755">
        <f t="shared" si="5"/>
        <v>0</v>
      </c>
    </row>
    <row r="36" spans="1:8" ht="18.75" customHeight="1" x14ac:dyDescent="0.15">
      <c r="A36" s="307"/>
      <c r="B36" s="119" t="s">
        <v>198</v>
      </c>
      <c r="C36" s="567"/>
      <c r="D36" s="567"/>
      <c r="E36" s="567"/>
      <c r="F36" s="567"/>
      <c r="G36" s="824"/>
      <c r="H36" s="803">
        <f>SUM(C36:G36)</f>
        <v>0</v>
      </c>
    </row>
    <row r="37" spans="1:8" ht="26.25" customHeight="1" thickBot="1" x14ac:dyDescent="0.2">
      <c r="A37" s="308" t="s">
        <v>199</v>
      </c>
      <c r="B37" s="121"/>
      <c r="C37" s="122">
        <f>+C35-C36</f>
        <v>0</v>
      </c>
      <c r="D37" s="122">
        <f t="shared" ref="D37:G37" si="6">+D35-D36</f>
        <v>0</v>
      </c>
      <c r="E37" s="122">
        <f t="shared" si="6"/>
        <v>0</v>
      </c>
      <c r="F37" s="122">
        <f t="shared" si="6"/>
        <v>0</v>
      </c>
      <c r="G37" s="825">
        <f t="shared" si="6"/>
        <v>0</v>
      </c>
      <c r="H37" s="197">
        <f>+H35-H36</f>
        <v>0</v>
      </c>
    </row>
    <row r="38" spans="1:8" ht="15" thickTop="1" x14ac:dyDescent="0.15">
      <c r="A38" s="124"/>
      <c r="B38" s="124"/>
      <c r="C38" s="124"/>
      <c r="D38" s="124"/>
      <c r="E38" s="124"/>
      <c r="F38" s="124"/>
      <c r="G38" s="124"/>
      <c r="H38" s="124"/>
    </row>
    <row r="39" spans="1:8" ht="15" customHeight="1" x14ac:dyDescent="0.15">
      <c r="A39" s="124"/>
      <c r="B39" s="124"/>
      <c r="C39" s="124"/>
      <c r="D39" s="124"/>
      <c r="E39" s="124"/>
      <c r="F39" s="124"/>
      <c r="G39" s="124"/>
      <c r="H39" s="124"/>
    </row>
    <row r="40" spans="1:8" ht="15" customHeight="1" x14ac:dyDescent="0.15">
      <c r="A40" s="100"/>
      <c r="B40" s="100"/>
      <c r="C40" s="124" t="s">
        <v>200</v>
      </c>
      <c r="D40" s="124"/>
      <c r="E40" s="124"/>
      <c r="F40" s="125"/>
      <c r="G40" s="124"/>
      <c r="H40" s="65" t="str" cm="1">
        <f t="array" ref="H40">SchoolName</f>
        <v>ThrivePoint Academy Nevada</v>
      </c>
    </row>
    <row r="41" spans="1:8" ht="15" customHeight="1" x14ac:dyDescent="0.15">
      <c r="A41" s="124"/>
      <c r="B41" s="124"/>
      <c r="C41" s="124"/>
      <c r="D41" s="124"/>
      <c r="E41" s="124"/>
      <c r="F41" s="124"/>
      <c r="G41" s="124"/>
      <c r="H41" s="305" t="str" cm="1">
        <f t="array" ref="H41">"FYE "&amp;TEXT(FYE_Date,"mm/dd/yy")</f>
        <v>FYE 06/30/25</v>
      </c>
    </row>
    <row r="42" spans="1:8" x14ac:dyDescent="0.15">
      <c r="A42" s="124"/>
      <c r="B42" s="124" t="s">
        <v>201</v>
      </c>
      <c r="C42" s="124"/>
      <c r="D42" s="124"/>
      <c r="E42" s="124"/>
      <c r="F42" s="124"/>
      <c r="G42" s="124"/>
      <c r="H42" s="65" t="str">
        <f>Budget</f>
        <v>Final</v>
      </c>
    </row>
    <row r="43" spans="1:8" x14ac:dyDescent="0.15">
      <c r="A43" s="124"/>
      <c r="B43" s="124"/>
      <c r="C43" s="124"/>
      <c r="D43" s="124"/>
      <c r="E43" s="124"/>
      <c r="F43" s="124"/>
      <c r="G43" s="124"/>
      <c r="H43" s="742" t="s">
        <v>985</v>
      </c>
    </row>
    <row r="44" spans="1:8" x14ac:dyDescent="0.15">
      <c r="A44" s="124"/>
      <c r="B44" s="124"/>
      <c r="C44" s="124"/>
      <c r="D44" s="124"/>
      <c r="E44" s="124"/>
      <c r="F44" s="124"/>
      <c r="G44" s="124"/>
      <c r="H44" s="124"/>
    </row>
    <row r="45" spans="1:8" x14ac:dyDescent="0.15">
      <c r="A45" s="124"/>
      <c r="B45" s="124"/>
      <c r="C45" s="124"/>
      <c r="D45" s="124"/>
      <c r="E45" s="124"/>
      <c r="F45" s="124"/>
      <c r="G45" s="80"/>
      <c r="H45" s="124"/>
    </row>
    <row r="46" spans="1:8" x14ac:dyDescent="0.15">
      <c r="A46" s="124"/>
      <c r="B46" s="124"/>
      <c r="C46" s="124"/>
      <c r="D46" s="124"/>
      <c r="E46" s="124"/>
      <c r="F46" s="124"/>
      <c r="G46" s="124"/>
      <c r="H46" s="124"/>
    </row>
    <row r="47" spans="1:8" x14ac:dyDescent="0.15">
      <c r="A47" s="124"/>
      <c r="B47" s="124"/>
      <c r="C47" s="124"/>
      <c r="D47" s="124"/>
      <c r="E47" s="124"/>
      <c r="F47" s="124"/>
      <c r="G47" s="124"/>
      <c r="H47" s="124"/>
    </row>
    <row r="48" spans="1:8" x14ac:dyDescent="0.15">
      <c r="H48" s="549" t="s">
        <v>30</v>
      </c>
    </row>
    <row r="49" spans="8:8" x14ac:dyDescent="0.15">
      <c r="H49" s="305" t="s">
        <v>202</v>
      </c>
    </row>
  </sheetData>
  <phoneticPr fontId="0" type="noConversion"/>
  <hyperlinks>
    <hyperlink ref="H43" location="TOCpage" display="TOC" xr:uid="{5A836402-93C3-4ABF-8723-8639F8BC0ACA}"/>
  </hyperlinks>
  <pageMargins left="0.55000000000000004" right="0" top="0.5" bottom="0.25" header="0.5" footer="0"/>
  <pageSetup scale="77" fitToHeight="0" orientation="portrait" r:id="rId1"/>
  <headerFooter alignWithMargins="0">
    <oddFooter>&amp;C&amp;8FORM 4405LGF
Last Revised &amp;D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1:I71"/>
  <sheetViews>
    <sheetView workbookViewId="0"/>
  </sheetViews>
  <sheetFormatPr baseColWidth="10" defaultColWidth="8" defaultRowHeight="11" customHeight="1" x14ac:dyDescent="0.15"/>
  <cols>
    <col min="1" max="1" width="5.5" style="263" customWidth="1"/>
    <col min="2" max="3" width="8" style="263" customWidth="1"/>
    <col min="4" max="4" width="11.33203125" style="263" customWidth="1"/>
    <col min="5" max="5" width="18.33203125" style="264" customWidth="1"/>
    <col min="6" max="6" width="10.33203125" style="265" customWidth="1"/>
    <col min="7" max="7" width="18.1640625" style="264" customWidth="1"/>
    <col min="8" max="8" width="16.83203125" style="264" customWidth="1"/>
    <col min="9" max="9" width="18.5" style="264" customWidth="1"/>
    <col min="10" max="16384" width="8" style="263"/>
  </cols>
  <sheetData>
    <row r="1" spans="2:9" ht="13" customHeight="1" x14ac:dyDescent="0.15">
      <c r="B1" s="440" t="s">
        <v>203</v>
      </c>
      <c r="C1" s="441"/>
      <c r="D1" s="441"/>
      <c r="E1" s="442"/>
      <c r="F1" s="443"/>
      <c r="G1" s="442"/>
      <c r="H1" s="442"/>
      <c r="I1" s="442"/>
    </row>
    <row r="2" spans="2:9" ht="13" customHeight="1" x14ac:dyDescent="0.15">
      <c r="B2" s="440" t="s">
        <v>204</v>
      </c>
      <c r="C2" s="441"/>
      <c r="D2" s="441"/>
      <c r="E2" s="442"/>
      <c r="F2" s="443"/>
      <c r="G2" s="442"/>
      <c r="H2" s="442"/>
      <c r="I2" s="442"/>
    </row>
    <row r="3" spans="2:9" ht="13" customHeight="1" x14ac:dyDescent="0.15">
      <c r="B3" s="444"/>
      <c r="C3" s="441"/>
      <c r="D3" s="441"/>
      <c r="E3" s="442"/>
      <c r="F3" s="443"/>
      <c r="G3" s="442"/>
      <c r="H3" s="442"/>
      <c r="I3" s="442"/>
    </row>
    <row r="4" spans="2:9" ht="13" customHeight="1" x14ac:dyDescent="0.15">
      <c r="B4" s="444"/>
      <c r="C4" s="441"/>
      <c r="D4" s="441"/>
      <c r="E4" s="442"/>
      <c r="F4" s="443"/>
      <c r="G4" s="442"/>
      <c r="H4" s="442"/>
      <c r="I4" s="442"/>
    </row>
    <row r="5" spans="2:9" ht="13" customHeight="1" x14ac:dyDescent="0.15">
      <c r="B5" s="444"/>
      <c r="C5" s="441"/>
      <c r="D5" s="441"/>
      <c r="E5" s="442"/>
      <c r="F5" s="443"/>
      <c r="G5" s="442"/>
      <c r="H5" s="442"/>
      <c r="I5" s="442"/>
    </row>
    <row r="6" spans="2:9" ht="13" customHeight="1" x14ac:dyDescent="0.15">
      <c r="B6" s="444"/>
      <c r="C6" s="441"/>
      <c r="D6" s="441"/>
      <c r="E6" s="442"/>
      <c r="F6" s="443"/>
      <c r="G6" s="442"/>
      <c r="H6" s="442"/>
      <c r="I6" s="442"/>
    </row>
    <row r="7" spans="2:9" ht="13" customHeight="1" x14ac:dyDescent="0.15">
      <c r="B7" s="444"/>
      <c r="C7" s="441"/>
      <c r="D7" s="441"/>
      <c r="E7" s="442"/>
      <c r="F7" s="443"/>
      <c r="G7" s="442"/>
      <c r="H7" s="442"/>
      <c r="I7" s="442"/>
    </row>
    <row r="8" spans="2:9" ht="13" customHeight="1" x14ac:dyDescent="0.15">
      <c r="B8" s="441"/>
      <c r="C8" s="441"/>
      <c r="D8" s="441"/>
      <c r="E8" s="442"/>
      <c r="F8" s="443"/>
      <c r="G8" s="442"/>
      <c r="H8" s="442"/>
      <c r="I8" s="442"/>
    </row>
    <row r="9" spans="2:9" ht="13" customHeight="1" x14ac:dyDescent="0.15">
      <c r="B9" s="441"/>
      <c r="C9" s="441"/>
      <c r="D9" s="441"/>
      <c r="E9" s="442"/>
      <c r="F9" s="443"/>
      <c r="G9" s="442"/>
      <c r="H9" s="442"/>
      <c r="I9" s="442"/>
    </row>
    <row r="10" spans="2:9" ht="13" customHeight="1" x14ac:dyDescent="0.15">
      <c r="B10" s="441"/>
      <c r="C10" s="441"/>
      <c r="D10" s="441"/>
      <c r="E10" s="442"/>
      <c r="F10" s="445"/>
      <c r="G10" s="446"/>
      <c r="H10" s="446"/>
      <c r="I10" s="447"/>
    </row>
    <row r="11" spans="2:9" ht="13" customHeight="1" x14ac:dyDescent="0.15">
      <c r="B11" s="441"/>
      <c r="C11" s="441"/>
      <c r="D11" s="441"/>
      <c r="E11" s="442"/>
      <c r="F11" s="443"/>
      <c r="G11" s="442"/>
      <c r="H11" s="442"/>
      <c r="I11" s="442"/>
    </row>
    <row r="12" spans="2:9" ht="13" customHeight="1" x14ac:dyDescent="0.15">
      <c r="B12" s="448"/>
      <c r="C12" s="449"/>
      <c r="D12" s="449"/>
      <c r="E12" s="450" t="s">
        <v>164</v>
      </c>
      <c r="F12" s="451" t="s">
        <v>154</v>
      </c>
      <c r="G12" s="450" t="s">
        <v>155</v>
      </c>
      <c r="H12" s="450" t="s">
        <v>156</v>
      </c>
      <c r="I12" s="452" t="s">
        <v>157</v>
      </c>
    </row>
    <row r="13" spans="2:9" ht="13" customHeight="1" x14ac:dyDescent="0.15">
      <c r="B13" s="453"/>
      <c r="C13" s="441"/>
      <c r="D13" s="441"/>
      <c r="E13" s="454" t="s">
        <v>205</v>
      </c>
      <c r="F13" s="455"/>
      <c r="G13" s="454" t="s">
        <v>206</v>
      </c>
      <c r="H13" s="454" t="s">
        <v>207</v>
      </c>
      <c r="I13" s="456" t="s">
        <v>208</v>
      </c>
    </row>
    <row r="14" spans="2:9" ht="13" customHeight="1" x14ac:dyDescent="0.15">
      <c r="B14" s="453"/>
      <c r="C14" s="441"/>
      <c r="D14" s="441"/>
      <c r="E14" s="454" t="s">
        <v>209</v>
      </c>
      <c r="F14" s="457" t="s">
        <v>172</v>
      </c>
      <c r="G14" s="456" t="s">
        <v>210</v>
      </c>
      <c r="H14" s="458" t="s">
        <v>211</v>
      </c>
      <c r="I14" s="456" t="s">
        <v>212</v>
      </c>
    </row>
    <row r="15" spans="2:9" ht="13" customHeight="1" x14ac:dyDescent="0.15">
      <c r="B15" s="459"/>
      <c r="C15" s="460"/>
      <c r="D15" s="460"/>
      <c r="E15" s="461" t="s">
        <v>213</v>
      </c>
      <c r="F15" s="462" t="s">
        <v>214</v>
      </c>
      <c r="G15" s="461" t="s">
        <v>215</v>
      </c>
      <c r="H15" s="461" t="s">
        <v>216</v>
      </c>
      <c r="I15" s="463" t="s">
        <v>217</v>
      </c>
    </row>
    <row r="16" spans="2:9" ht="13" customHeight="1" x14ac:dyDescent="0.15">
      <c r="B16" s="464" t="s">
        <v>218</v>
      </c>
      <c r="C16" s="449"/>
      <c r="D16" s="449"/>
      <c r="E16" s="465"/>
      <c r="F16" s="466"/>
      <c r="G16" s="465"/>
      <c r="H16" s="465"/>
      <c r="I16" s="467"/>
    </row>
    <row r="17" spans="2:9" ht="13" customHeight="1" x14ac:dyDescent="0.15">
      <c r="B17" s="468" t="s">
        <v>219</v>
      </c>
      <c r="C17" s="441"/>
      <c r="D17" s="441"/>
      <c r="E17" s="469"/>
      <c r="F17" s="470"/>
      <c r="G17" s="471"/>
      <c r="H17" s="471"/>
      <c r="I17" s="472"/>
    </row>
    <row r="18" spans="2:9" ht="13" customHeight="1" x14ac:dyDescent="0.15">
      <c r="B18" s="453" t="s">
        <v>220</v>
      </c>
      <c r="C18" s="441"/>
      <c r="D18" s="473"/>
      <c r="E18" s="437"/>
      <c r="F18" s="438">
        <v>0.75</v>
      </c>
      <c r="G18" s="439"/>
      <c r="H18" s="439"/>
      <c r="I18" s="437"/>
    </row>
    <row r="19" spans="2:9" ht="13" customHeight="1" x14ac:dyDescent="0.15">
      <c r="B19" s="474" t="s">
        <v>221</v>
      </c>
      <c r="C19" s="441"/>
      <c r="D19" s="441"/>
      <c r="E19" s="469"/>
      <c r="F19" s="475"/>
      <c r="G19" s="471"/>
      <c r="H19" s="471"/>
      <c r="I19" s="472"/>
    </row>
    <row r="20" spans="2:9" ht="13" customHeight="1" x14ac:dyDescent="0.15">
      <c r="B20" s="474" t="s">
        <v>222</v>
      </c>
      <c r="C20" s="441"/>
      <c r="D20" s="441"/>
      <c r="E20" s="476" t="s">
        <v>223</v>
      </c>
      <c r="F20" s="477" t="s">
        <v>224</v>
      </c>
      <c r="G20" s="476" t="s">
        <v>223</v>
      </c>
      <c r="H20" s="478" t="s">
        <v>225</v>
      </c>
      <c r="I20" s="479"/>
    </row>
    <row r="21" spans="2:9" ht="13" customHeight="1" x14ac:dyDescent="0.15">
      <c r="B21" s="480" t="s">
        <v>226</v>
      </c>
      <c r="C21" s="441"/>
      <c r="D21" s="441"/>
      <c r="E21" s="469"/>
      <c r="F21" s="475"/>
      <c r="G21" s="471"/>
      <c r="H21" s="471"/>
      <c r="I21" s="472"/>
    </row>
    <row r="22" spans="2:9" ht="13" customHeight="1" x14ac:dyDescent="0.15">
      <c r="B22" s="453"/>
      <c r="C22" s="441"/>
      <c r="D22" s="441"/>
      <c r="E22" s="469"/>
      <c r="F22" s="475"/>
      <c r="G22" s="471"/>
      <c r="H22" s="471"/>
      <c r="I22" s="472"/>
    </row>
    <row r="23" spans="2:9" ht="13" customHeight="1" x14ac:dyDescent="0.15">
      <c r="B23" s="464" t="s">
        <v>227</v>
      </c>
      <c r="C23" s="449"/>
      <c r="D23" s="449"/>
      <c r="E23" s="481"/>
      <c r="F23" s="466"/>
      <c r="G23" s="465"/>
      <c r="H23" s="465"/>
      <c r="I23" s="481"/>
    </row>
    <row r="24" spans="2:9" ht="13" customHeight="1" x14ac:dyDescent="0.15">
      <c r="B24" s="474" t="s">
        <v>228</v>
      </c>
      <c r="C24" s="441"/>
      <c r="D24" s="441"/>
      <c r="E24" s="472"/>
      <c r="F24" s="475"/>
      <c r="G24" s="471"/>
      <c r="H24" s="471"/>
      <c r="I24" s="472"/>
    </row>
    <row r="25" spans="2:9" ht="13" customHeight="1" x14ac:dyDescent="0.15">
      <c r="B25" s="474" t="s">
        <v>229</v>
      </c>
      <c r="C25" s="441"/>
      <c r="D25" s="441"/>
      <c r="E25" s="479"/>
      <c r="F25" s="482"/>
      <c r="G25" s="478"/>
      <c r="H25" s="478"/>
      <c r="I25" s="479"/>
    </row>
    <row r="26" spans="2:9" ht="13" customHeight="1" x14ac:dyDescent="0.15">
      <c r="B26" s="474" t="s">
        <v>230</v>
      </c>
      <c r="C26" s="441"/>
      <c r="D26" s="441"/>
      <c r="E26" s="479"/>
      <c r="F26" s="477"/>
      <c r="G26" s="478"/>
      <c r="H26" s="478" t="s">
        <v>225</v>
      </c>
      <c r="I26" s="479"/>
    </row>
    <row r="27" spans="2:9" ht="13" customHeight="1" x14ac:dyDescent="0.15">
      <c r="B27" s="480" t="s">
        <v>231</v>
      </c>
      <c r="C27" s="441"/>
      <c r="D27" s="441"/>
      <c r="E27" s="472"/>
      <c r="F27" s="475"/>
      <c r="G27" s="471"/>
      <c r="H27" s="471"/>
      <c r="I27" s="472"/>
    </row>
    <row r="28" spans="2:9" ht="13" customHeight="1" x14ac:dyDescent="0.15">
      <c r="B28" s="459"/>
      <c r="C28" s="460"/>
      <c r="D28" s="460"/>
      <c r="E28" s="479"/>
      <c r="F28" s="477"/>
      <c r="G28" s="478"/>
      <c r="H28" s="478"/>
      <c r="I28" s="479"/>
    </row>
    <row r="29" spans="2:9" ht="13" customHeight="1" x14ac:dyDescent="0.15">
      <c r="B29" s="448" t="s">
        <v>232</v>
      </c>
      <c r="C29" s="449"/>
      <c r="D29" s="449"/>
      <c r="E29" s="483"/>
      <c r="F29" s="438"/>
      <c r="G29" s="484"/>
      <c r="H29" s="484"/>
      <c r="I29" s="483"/>
    </row>
    <row r="30" spans="2:9" ht="13" customHeight="1" x14ac:dyDescent="0.15">
      <c r="B30" s="459"/>
      <c r="C30" s="460"/>
      <c r="D30" s="460"/>
      <c r="E30" s="485"/>
      <c r="F30" s="486"/>
      <c r="G30" s="487"/>
      <c r="H30" s="487"/>
      <c r="I30" s="485"/>
    </row>
    <row r="31" spans="2:9" ht="13" customHeight="1" x14ac:dyDescent="0.15">
      <c r="B31" s="441"/>
      <c r="C31" s="441"/>
      <c r="D31" s="441"/>
      <c r="E31" s="488"/>
      <c r="F31" s="489"/>
      <c r="G31" s="490"/>
      <c r="H31" s="490"/>
      <c r="I31" s="488"/>
    </row>
    <row r="32" spans="2:9" ht="13" customHeight="1" x14ac:dyDescent="0.15">
      <c r="B32" s="441"/>
      <c r="C32" s="441"/>
      <c r="D32" s="441"/>
      <c r="E32" s="488"/>
      <c r="F32" s="489"/>
      <c r="G32" s="490"/>
      <c r="H32" s="490"/>
      <c r="I32" s="488"/>
    </row>
    <row r="33" spans="2:9" ht="13" customHeight="1" x14ac:dyDescent="0.15">
      <c r="B33" s="441"/>
      <c r="C33" s="441"/>
      <c r="D33" s="441"/>
      <c r="E33" s="442"/>
      <c r="F33" s="443"/>
      <c r="G33" s="442"/>
      <c r="H33" s="442"/>
      <c r="I33" s="442"/>
    </row>
    <row r="34" spans="2:9" s="266" customFormat="1" ht="13" customHeight="1" x14ac:dyDescent="0.15">
      <c r="B34" s="491" t="s">
        <v>233</v>
      </c>
      <c r="C34" s="492"/>
      <c r="D34" s="492"/>
      <c r="E34" s="493"/>
      <c r="F34" s="494"/>
      <c r="G34" s="493"/>
      <c r="H34" s="493"/>
      <c r="I34" s="493"/>
    </row>
    <row r="35" spans="2:9" s="266" customFormat="1" ht="13" customHeight="1" x14ac:dyDescent="0.15">
      <c r="B35" s="495" t="s">
        <v>164</v>
      </c>
      <c r="C35" s="492" t="s">
        <v>234</v>
      </c>
      <c r="D35" s="492"/>
      <c r="E35" s="493"/>
      <c r="F35" s="494"/>
      <c r="G35" s="493"/>
      <c r="H35" s="493"/>
      <c r="I35" s="493"/>
    </row>
    <row r="36" spans="2:9" s="266" customFormat="1" ht="13" customHeight="1" x14ac:dyDescent="0.15">
      <c r="B36" s="495" t="s">
        <v>154</v>
      </c>
      <c r="C36" s="492" t="s">
        <v>235</v>
      </c>
      <c r="D36" s="492"/>
      <c r="E36" s="493"/>
      <c r="F36" s="494"/>
      <c r="G36" s="493"/>
      <c r="H36" s="493"/>
      <c r="I36" s="493"/>
    </row>
    <row r="37" spans="2:9" s="266" customFormat="1" ht="13" customHeight="1" x14ac:dyDescent="0.15">
      <c r="B37" s="495"/>
      <c r="C37" s="492" t="s">
        <v>236</v>
      </c>
      <c r="D37" s="492"/>
      <c r="E37" s="493"/>
      <c r="F37" s="494"/>
      <c r="G37" s="493"/>
      <c r="H37" s="493"/>
      <c r="I37" s="493"/>
    </row>
    <row r="38" spans="2:9" s="266" customFormat="1" ht="13" customHeight="1" x14ac:dyDescent="0.15">
      <c r="B38" s="495" t="s">
        <v>155</v>
      </c>
      <c r="C38" s="492" t="s">
        <v>237</v>
      </c>
      <c r="D38" s="440"/>
      <c r="E38" s="493"/>
      <c r="F38" s="494"/>
      <c r="G38" s="493"/>
      <c r="H38" s="493"/>
      <c r="I38" s="493"/>
    </row>
    <row r="39" spans="2:9" ht="13" customHeight="1" x14ac:dyDescent="0.15">
      <c r="B39" s="441"/>
      <c r="C39" s="492" t="s">
        <v>238</v>
      </c>
      <c r="D39" s="441"/>
      <c r="E39" s="442"/>
      <c r="F39" s="443"/>
      <c r="G39" s="442"/>
      <c r="H39" s="442"/>
      <c r="I39" s="442"/>
    </row>
    <row r="40" spans="2:9" ht="11" customHeight="1" x14ac:dyDescent="0.15">
      <c r="B40" s="441"/>
      <c r="C40" s="441"/>
      <c r="D40" s="441"/>
      <c r="E40" s="442"/>
      <c r="F40" s="443"/>
      <c r="G40" s="442"/>
      <c r="H40" s="442"/>
      <c r="I40" s="442"/>
    </row>
    <row r="41" spans="2:9" ht="13.5" customHeight="1" x14ac:dyDescent="0.15">
      <c r="B41" s="496"/>
      <c r="C41" s="441"/>
      <c r="D41" s="441"/>
      <c r="E41" s="442"/>
      <c r="F41" s="443"/>
      <c r="G41" s="442"/>
      <c r="H41" s="442"/>
      <c r="I41" s="442"/>
    </row>
    <row r="42" spans="2:9" ht="12.75" customHeight="1" x14ac:dyDescent="0.15">
      <c r="B42" s="267"/>
    </row>
    <row r="44" spans="2:9" ht="11" customHeight="1" x14ac:dyDescent="0.15">
      <c r="I44" s="268"/>
    </row>
    <row r="45" spans="2:9" ht="11" customHeight="1" x14ac:dyDescent="0.15">
      <c r="B45" s="269"/>
      <c r="I45" s="270"/>
    </row>
    <row r="56" spans="2:5" ht="11" customHeight="1" x14ac:dyDescent="0.15">
      <c r="B56" s="262"/>
      <c r="C56" s="262"/>
      <c r="D56" s="262"/>
      <c r="E56" s="264" t="s">
        <v>108</v>
      </c>
    </row>
    <row r="69" spans="2:9" ht="11" customHeight="1" x14ac:dyDescent="0.15">
      <c r="I69" s="268" t="s">
        <v>239</v>
      </c>
    </row>
    <row r="70" spans="2:9" ht="11" customHeight="1" x14ac:dyDescent="0.15">
      <c r="I70" s="432" t="str">
        <f>"Budget Fiscal Year "&amp;TEXT('Form 1'!C136,"yyyy-yyyy")</f>
        <v>Budget Fiscal Year 2024-2025</v>
      </c>
    </row>
    <row r="71" spans="2:9" ht="11" customHeight="1" x14ac:dyDescent="0.15">
      <c r="B71" s="269"/>
      <c r="I71" s="270" t="s">
        <v>240</v>
      </c>
    </row>
  </sheetData>
  <phoneticPr fontId="11" type="noConversion"/>
  <pageMargins left="0.55000000000000004" right="0" top="0.5" bottom="0.25" header="0.5" footer="0"/>
  <pageSetup scale="86" orientation="portrait" r:id="rId1"/>
  <headerFooter alignWithMargins="0">
    <oddFooter>&amp;C&amp;8FORM 4405LGF
Last Revised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I42"/>
  <sheetViews>
    <sheetView workbookViewId="0">
      <selection activeCell="E11" sqref="E11"/>
    </sheetView>
  </sheetViews>
  <sheetFormatPr baseColWidth="10" defaultColWidth="9.1640625" defaultRowHeight="14" x14ac:dyDescent="0.15"/>
  <cols>
    <col min="1" max="1" width="4.33203125" style="3" customWidth="1"/>
    <col min="2" max="2" width="35.83203125" style="3" customWidth="1"/>
    <col min="3" max="4" width="20.1640625" style="3" customWidth="1"/>
    <col min="5" max="5" width="24" style="3" bestFit="1" customWidth="1"/>
    <col min="6" max="6" width="20.6640625" style="3" customWidth="1"/>
    <col min="7" max="7" width="11.1640625" style="3" customWidth="1"/>
    <col min="8" max="8" width="20.33203125" style="3" customWidth="1"/>
    <col min="9" max="9" width="22.1640625" style="3" customWidth="1"/>
    <col min="10" max="10" width="12.6640625" style="3" customWidth="1"/>
    <col min="11" max="11" width="14.1640625" style="3" customWidth="1"/>
    <col min="12" max="16384" width="9.1640625" style="3"/>
  </cols>
  <sheetData>
    <row r="1" spans="1:9" ht="13.5" customHeight="1" x14ac:dyDescent="0.15">
      <c r="A1" s="5"/>
      <c r="B1" s="656" cm="1">
        <f t="array" ref="B1">FYE_Date</f>
        <v>45838</v>
      </c>
      <c r="C1" s="5"/>
      <c r="D1" s="5"/>
      <c r="E1" s="5"/>
      <c r="F1" s="5"/>
      <c r="G1" s="5"/>
      <c r="H1" s="5"/>
      <c r="I1" s="5"/>
    </row>
    <row r="2" spans="1:9" x14ac:dyDescent="0.15">
      <c r="B2" s="32"/>
      <c r="C2" s="52" t="s">
        <v>154</v>
      </c>
      <c r="D2" s="52" t="s">
        <v>155</v>
      </c>
      <c r="E2" s="52" t="s">
        <v>156</v>
      </c>
      <c r="F2" s="53" t="s">
        <v>157</v>
      </c>
      <c r="G2" s="14" t="s">
        <v>158</v>
      </c>
      <c r="H2" s="535" t="s">
        <v>159</v>
      </c>
      <c r="I2" s="15" t="s">
        <v>241</v>
      </c>
    </row>
    <row r="3" spans="1:9" x14ac:dyDescent="0.15">
      <c r="B3" s="11"/>
      <c r="C3" s="557" t="s">
        <v>160</v>
      </c>
      <c r="D3" s="557" t="s">
        <v>161</v>
      </c>
      <c r="E3" s="557" t="s">
        <v>242</v>
      </c>
      <c r="F3" s="557" t="s">
        <v>163</v>
      </c>
      <c r="G3" s="10"/>
      <c r="H3" s="356"/>
      <c r="I3" s="19" t="s">
        <v>243</v>
      </c>
    </row>
    <row r="4" spans="1:9" s="6" customFormat="1" x14ac:dyDescent="0.15">
      <c r="B4" s="53" t="s">
        <v>164</v>
      </c>
      <c r="C4" s="557" t="s">
        <v>165</v>
      </c>
      <c r="D4" s="557" t="s">
        <v>166</v>
      </c>
      <c r="E4" s="19" t="s">
        <v>167</v>
      </c>
      <c r="F4" s="557" t="s">
        <v>166</v>
      </c>
      <c r="G4" s="45" t="s">
        <v>166</v>
      </c>
      <c r="H4" s="338" t="s">
        <v>244</v>
      </c>
      <c r="I4" s="19" t="s">
        <v>165</v>
      </c>
    </row>
    <row r="5" spans="1:9" ht="15" thickBot="1" x14ac:dyDescent="0.2">
      <c r="A5" s="54"/>
      <c r="B5" s="55" t="s">
        <v>165</v>
      </c>
      <c r="C5" s="559" t="s">
        <v>169</v>
      </c>
      <c r="D5" s="559" t="s">
        <v>170</v>
      </c>
      <c r="E5" s="557" t="s">
        <v>171</v>
      </c>
      <c r="F5" s="559" t="s">
        <v>170</v>
      </c>
      <c r="G5" s="56" t="s">
        <v>245</v>
      </c>
      <c r="H5" s="339" t="s">
        <v>246</v>
      </c>
      <c r="I5" s="19" t="s">
        <v>170</v>
      </c>
    </row>
    <row r="6" spans="1:9" ht="30" customHeight="1" x14ac:dyDescent="0.15">
      <c r="A6" s="340" t="s">
        <v>173</v>
      </c>
      <c r="B6" s="341"/>
      <c r="C6" s="342"/>
      <c r="D6" s="342"/>
      <c r="E6" s="497" t="s">
        <v>247</v>
      </c>
      <c r="F6" s="498"/>
      <c r="G6" s="499"/>
      <c r="H6" s="839"/>
      <c r="I6" s="840"/>
    </row>
    <row r="7" spans="1:9" ht="15" customHeight="1" x14ac:dyDescent="0.15">
      <c r="A7" s="5"/>
      <c r="B7" s="341" t="s">
        <v>174</v>
      </c>
      <c r="C7" s="562"/>
      <c r="D7" s="562"/>
      <c r="E7" s="500" t="s">
        <v>248</v>
      </c>
      <c r="F7" s="501"/>
      <c r="G7" s="502"/>
      <c r="H7" s="827"/>
      <c r="I7" s="832"/>
    </row>
    <row r="8" spans="1:9" ht="15" customHeight="1" x14ac:dyDescent="0.15">
      <c r="A8" s="5"/>
      <c r="B8" s="20" t="s">
        <v>175</v>
      </c>
      <c r="C8" s="562"/>
      <c r="D8" s="562"/>
      <c r="E8" s="562"/>
      <c r="F8" s="562"/>
      <c r="G8" s="562"/>
      <c r="H8" s="754"/>
      <c r="I8" s="833">
        <f>SUM(C8:H8)</f>
        <v>0</v>
      </c>
    </row>
    <row r="9" spans="1:9" ht="15" customHeight="1" x14ac:dyDescent="0.15">
      <c r="A9" s="5"/>
      <c r="B9" s="504" t="s">
        <v>176</v>
      </c>
      <c r="C9" s="505"/>
      <c r="D9" s="505"/>
      <c r="E9" s="506">
        <v>2788898</v>
      </c>
      <c r="F9" s="505"/>
      <c r="G9" s="507"/>
      <c r="H9" s="828"/>
      <c r="I9" s="833">
        <f t="shared" ref="I9:I16" si="0">SUM(C9:H9)</f>
        <v>2788898</v>
      </c>
    </row>
    <row r="10" spans="1:9" ht="15" customHeight="1" x14ac:dyDescent="0.15">
      <c r="A10" s="5"/>
      <c r="B10" s="20" t="s">
        <v>177</v>
      </c>
      <c r="C10" s="562"/>
      <c r="D10" s="562"/>
      <c r="E10" s="562">
        <v>417840</v>
      </c>
      <c r="F10" s="562"/>
      <c r="G10" s="562"/>
      <c r="H10" s="754"/>
      <c r="I10" s="833">
        <f t="shared" si="0"/>
        <v>417840</v>
      </c>
    </row>
    <row r="11" spans="1:9" ht="15" customHeight="1" x14ac:dyDescent="0.15">
      <c r="A11" s="5"/>
      <c r="B11" s="20" t="s">
        <v>249</v>
      </c>
      <c r="C11" s="562"/>
      <c r="D11" s="562"/>
      <c r="E11" s="562"/>
      <c r="F11" s="562"/>
      <c r="G11" s="562"/>
      <c r="H11" s="754"/>
      <c r="I11" s="833">
        <f t="shared" si="0"/>
        <v>0</v>
      </c>
    </row>
    <row r="12" spans="1:9" ht="15" customHeight="1" x14ac:dyDescent="0.15">
      <c r="A12" s="5"/>
      <c r="B12" s="343" t="s">
        <v>250</v>
      </c>
      <c r="C12" s="562"/>
      <c r="D12" s="562"/>
      <c r="E12" s="500" t="s">
        <v>251</v>
      </c>
      <c r="F12" s="503"/>
      <c r="G12" s="502"/>
      <c r="H12" s="827"/>
      <c r="I12" s="833">
        <f>SUM(C12:D12)</f>
        <v>0</v>
      </c>
    </row>
    <row r="13" spans="1:9" ht="15" customHeight="1" x14ac:dyDescent="0.15">
      <c r="A13" s="5"/>
      <c r="B13" s="344" t="s">
        <v>252</v>
      </c>
      <c r="C13" s="562"/>
      <c r="D13" s="562"/>
      <c r="E13" s="562"/>
      <c r="F13" s="562"/>
      <c r="G13" s="562"/>
      <c r="H13" s="754"/>
      <c r="I13" s="833">
        <f t="shared" si="0"/>
        <v>0</v>
      </c>
    </row>
    <row r="14" spans="1:9" ht="15" customHeight="1" x14ac:dyDescent="0.15">
      <c r="A14" s="5"/>
      <c r="B14" s="345" t="s">
        <v>253</v>
      </c>
      <c r="C14" s="562"/>
      <c r="D14" s="562"/>
      <c r="E14" s="562"/>
      <c r="F14" s="562"/>
      <c r="G14" s="562"/>
      <c r="H14" s="754"/>
      <c r="I14" s="833">
        <f t="shared" si="0"/>
        <v>0</v>
      </c>
    </row>
    <row r="15" spans="1:9" ht="15" customHeight="1" x14ac:dyDescent="0.15">
      <c r="A15" s="5"/>
      <c r="B15" s="20" t="s">
        <v>179</v>
      </c>
      <c r="C15" s="562"/>
      <c r="D15" s="562"/>
      <c r="E15" s="562"/>
      <c r="F15" s="562"/>
      <c r="G15" s="562"/>
      <c r="H15" s="754"/>
      <c r="I15" s="833">
        <f t="shared" si="0"/>
        <v>0</v>
      </c>
    </row>
    <row r="16" spans="1:9" ht="19.5" customHeight="1" thickBot="1" x14ac:dyDescent="0.2">
      <c r="A16" s="21"/>
      <c r="B16" s="346" t="s">
        <v>180</v>
      </c>
      <c r="C16" s="347">
        <f>SUM(C7:C15)</f>
        <v>0</v>
      </c>
      <c r="D16" s="347">
        <f>SUM(D7:D15)</f>
        <v>0</v>
      </c>
      <c r="E16" s="347">
        <f>SUM(E8:E11,E13:E15)</f>
        <v>3206738</v>
      </c>
      <c r="F16" s="347">
        <f t="shared" ref="F16:H16" si="1">SUM(F8:F11,F13:F15)</f>
        <v>0</v>
      </c>
      <c r="G16" s="347">
        <f t="shared" si="1"/>
        <v>0</v>
      </c>
      <c r="H16" s="348">
        <f t="shared" si="1"/>
        <v>0</v>
      </c>
      <c r="I16" s="833">
        <f t="shared" si="0"/>
        <v>3206738</v>
      </c>
    </row>
    <row r="17" spans="1:9" ht="16.5" customHeight="1" thickBot="1" x14ac:dyDescent="0.2">
      <c r="A17" s="349" t="s">
        <v>181</v>
      </c>
      <c r="B17" s="350"/>
      <c r="C17" s="351"/>
      <c r="D17" s="351"/>
      <c r="E17" s="351"/>
      <c r="F17" s="351"/>
      <c r="G17" s="352"/>
      <c r="H17" s="829"/>
      <c r="I17" s="834"/>
    </row>
    <row r="18" spans="1:9" ht="20.25" customHeight="1" thickBot="1" x14ac:dyDescent="0.2">
      <c r="A18" s="54"/>
      <c r="B18" s="346" t="s">
        <v>182</v>
      </c>
      <c r="C18" s="347">
        <f>C16+C17</f>
        <v>0</v>
      </c>
      <c r="D18" s="347">
        <f t="shared" ref="D18:I18" si="2">D16+D17</f>
        <v>0</v>
      </c>
      <c r="E18" s="347">
        <f t="shared" si="2"/>
        <v>3206738</v>
      </c>
      <c r="F18" s="347">
        <f t="shared" si="2"/>
        <v>0</v>
      </c>
      <c r="G18" s="347">
        <f t="shared" si="2"/>
        <v>0</v>
      </c>
      <c r="H18" s="348">
        <f t="shared" si="2"/>
        <v>0</v>
      </c>
      <c r="I18" s="835">
        <f t="shared" si="2"/>
        <v>3206738</v>
      </c>
    </row>
    <row r="19" spans="1:9" ht="24" customHeight="1" x14ac:dyDescent="0.15">
      <c r="A19" s="325" t="s">
        <v>183</v>
      </c>
      <c r="B19" s="20"/>
      <c r="C19" s="354"/>
      <c r="D19" s="354"/>
      <c r="E19" s="354"/>
      <c r="F19" s="354"/>
      <c r="G19" s="355"/>
      <c r="H19" s="830"/>
      <c r="I19" s="836"/>
    </row>
    <row r="20" spans="1:9" ht="15" customHeight="1" x14ac:dyDescent="0.15">
      <c r="A20" s="5"/>
      <c r="B20" s="20" t="s">
        <v>184</v>
      </c>
      <c r="C20" s="562"/>
      <c r="D20" s="562"/>
      <c r="E20" s="562"/>
      <c r="F20" s="562"/>
      <c r="G20" s="562"/>
      <c r="H20" s="754"/>
      <c r="I20" s="833">
        <f>SUM(C20:H20)</f>
        <v>0</v>
      </c>
    </row>
    <row r="21" spans="1:9" ht="15" customHeight="1" x14ac:dyDescent="0.15">
      <c r="A21" s="5"/>
      <c r="B21" s="20" t="s">
        <v>185</v>
      </c>
      <c r="C21" s="562"/>
      <c r="D21" s="562"/>
      <c r="E21" s="562"/>
      <c r="F21" s="562"/>
      <c r="G21" s="562"/>
      <c r="H21" s="754"/>
      <c r="I21" s="833">
        <f t="shared" ref="I21:I34" si="3">SUM(C21:H21)</f>
        <v>0</v>
      </c>
    </row>
    <row r="22" spans="1:9" ht="15" customHeight="1" x14ac:dyDescent="0.15">
      <c r="A22" s="5"/>
      <c r="B22" s="20" t="s">
        <v>186</v>
      </c>
      <c r="C22" s="562"/>
      <c r="D22" s="562"/>
      <c r="E22" s="562"/>
      <c r="F22" s="562"/>
      <c r="G22" s="562"/>
      <c r="H22" s="754"/>
      <c r="I22" s="833">
        <f t="shared" si="3"/>
        <v>0</v>
      </c>
    </row>
    <row r="23" spans="1:9" ht="15" customHeight="1" x14ac:dyDescent="0.15">
      <c r="A23" s="5"/>
      <c r="B23" s="20" t="s">
        <v>187</v>
      </c>
      <c r="C23" s="562"/>
      <c r="D23" s="562"/>
      <c r="E23" s="562"/>
      <c r="F23" s="562"/>
      <c r="G23" s="562"/>
      <c r="H23" s="754"/>
      <c r="I23" s="833">
        <f t="shared" si="3"/>
        <v>0</v>
      </c>
    </row>
    <row r="24" spans="1:9" ht="15" customHeight="1" x14ac:dyDescent="0.15">
      <c r="A24" s="5"/>
      <c r="B24" s="20" t="s">
        <v>254</v>
      </c>
      <c r="C24" s="562"/>
      <c r="D24" s="562"/>
      <c r="E24" s="562"/>
      <c r="F24" s="562"/>
      <c r="G24" s="562"/>
      <c r="H24" s="754"/>
      <c r="I24" s="833">
        <f t="shared" si="3"/>
        <v>0</v>
      </c>
    </row>
    <row r="25" spans="1:9" ht="15" customHeight="1" x14ac:dyDescent="0.15">
      <c r="A25" s="5"/>
      <c r="B25" s="20" t="s">
        <v>153</v>
      </c>
      <c r="C25" s="562"/>
      <c r="D25" s="562"/>
      <c r="E25" s="562"/>
      <c r="F25" s="562"/>
      <c r="G25" s="562"/>
      <c r="H25" s="754"/>
      <c r="I25" s="833">
        <f t="shared" si="3"/>
        <v>0</v>
      </c>
    </row>
    <row r="26" spans="1:9" ht="15" customHeight="1" x14ac:dyDescent="0.15">
      <c r="A26" s="5"/>
      <c r="B26" s="20" t="s">
        <v>188</v>
      </c>
      <c r="C26" s="562"/>
      <c r="D26" s="562"/>
      <c r="E26" s="562"/>
      <c r="F26" s="562"/>
      <c r="G26" s="562"/>
      <c r="H26" s="754"/>
      <c r="I26" s="833">
        <f t="shared" si="3"/>
        <v>0</v>
      </c>
    </row>
    <row r="27" spans="1:9" ht="15" customHeight="1" x14ac:dyDescent="0.15">
      <c r="A27" s="5"/>
      <c r="B27" s="20" t="s">
        <v>189</v>
      </c>
      <c r="C27" s="562"/>
      <c r="D27" s="562"/>
      <c r="E27" s="562"/>
      <c r="F27" s="562"/>
      <c r="G27" s="562"/>
      <c r="H27" s="754"/>
      <c r="I27" s="833">
        <f t="shared" si="3"/>
        <v>0</v>
      </c>
    </row>
    <row r="28" spans="1:9" ht="15" customHeight="1" x14ac:dyDescent="0.15">
      <c r="A28" s="5"/>
      <c r="B28" s="20" t="s">
        <v>190</v>
      </c>
      <c r="C28" s="562"/>
      <c r="D28" s="562"/>
      <c r="E28" s="562"/>
      <c r="F28" s="562"/>
      <c r="G28" s="562"/>
      <c r="H28" s="754"/>
      <c r="I28" s="833">
        <f t="shared" si="3"/>
        <v>0</v>
      </c>
    </row>
    <row r="29" spans="1:9" ht="15" customHeight="1" x14ac:dyDescent="0.15">
      <c r="A29" s="5"/>
      <c r="B29" s="357" t="s">
        <v>192</v>
      </c>
      <c r="C29" s="562"/>
      <c r="D29" s="562"/>
      <c r="E29" s="562"/>
      <c r="F29" s="562"/>
      <c r="G29" s="562"/>
      <c r="H29" s="754"/>
      <c r="I29" s="833">
        <f t="shared" si="3"/>
        <v>0</v>
      </c>
    </row>
    <row r="30" spans="1:9" ht="15" customHeight="1" x14ac:dyDescent="0.15">
      <c r="A30" s="5"/>
      <c r="B30" s="20" t="s">
        <v>193</v>
      </c>
      <c r="C30" s="562"/>
      <c r="D30" s="562"/>
      <c r="E30" s="562"/>
      <c r="F30" s="562"/>
      <c r="G30" s="562"/>
      <c r="H30" s="754"/>
      <c r="I30" s="833">
        <f t="shared" si="3"/>
        <v>0</v>
      </c>
    </row>
    <row r="31" spans="1:9" ht="15" customHeight="1" x14ac:dyDescent="0.15">
      <c r="A31" s="5"/>
      <c r="B31" s="20" t="s">
        <v>194</v>
      </c>
      <c r="C31" s="562"/>
      <c r="D31" s="562"/>
      <c r="E31" s="562"/>
      <c r="F31" s="562"/>
      <c r="G31" s="562"/>
      <c r="H31" s="754"/>
      <c r="I31" s="833">
        <f t="shared" si="3"/>
        <v>0</v>
      </c>
    </row>
    <row r="32" spans="1:9" ht="15" customHeight="1" x14ac:dyDescent="0.15">
      <c r="A32" s="5"/>
      <c r="B32" s="20" t="s">
        <v>195</v>
      </c>
      <c r="C32" s="562"/>
      <c r="D32" s="562"/>
      <c r="E32" s="562"/>
      <c r="F32" s="562"/>
      <c r="G32" s="562"/>
      <c r="H32" s="754"/>
      <c r="I32" s="833">
        <f t="shared" si="3"/>
        <v>0</v>
      </c>
    </row>
    <row r="33" spans="1:9" ht="15" customHeight="1" x14ac:dyDescent="0.15">
      <c r="A33" s="5"/>
      <c r="B33" s="20"/>
      <c r="C33" s="562"/>
      <c r="D33" s="562"/>
      <c r="E33" s="562"/>
      <c r="F33" s="562"/>
      <c r="G33" s="562"/>
      <c r="H33" s="754"/>
      <c r="I33" s="833">
        <f t="shared" si="3"/>
        <v>0</v>
      </c>
    </row>
    <row r="34" spans="1:9" ht="15" customHeight="1" x14ac:dyDescent="0.15">
      <c r="A34" s="5"/>
      <c r="B34" s="20"/>
      <c r="C34" s="562"/>
      <c r="D34" s="562"/>
      <c r="E34" s="562"/>
      <c r="F34" s="562"/>
      <c r="G34" s="562"/>
      <c r="H34" s="754"/>
      <c r="I34" s="833">
        <f t="shared" si="3"/>
        <v>0</v>
      </c>
    </row>
    <row r="35" spans="1:9" ht="20.25" customHeight="1" thickBot="1" x14ac:dyDescent="0.2">
      <c r="A35" s="21"/>
      <c r="B35" s="346" t="s">
        <v>196</v>
      </c>
      <c r="C35" s="347">
        <f>SUM(C20:C34)</f>
        <v>0</v>
      </c>
      <c r="D35" s="347">
        <f t="shared" ref="D35:I35" si="4">SUM(D20:D34)</f>
        <v>0</v>
      </c>
      <c r="E35" s="347">
        <f t="shared" si="4"/>
        <v>0</v>
      </c>
      <c r="F35" s="347">
        <f t="shared" si="4"/>
        <v>0</v>
      </c>
      <c r="G35" s="347">
        <f t="shared" si="4"/>
        <v>0</v>
      </c>
      <c r="H35" s="348">
        <f t="shared" si="4"/>
        <v>0</v>
      </c>
      <c r="I35" s="835">
        <f t="shared" si="4"/>
        <v>0</v>
      </c>
    </row>
    <row r="36" spans="1:9" ht="21.75" customHeight="1" thickBot="1" x14ac:dyDescent="0.2">
      <c r="A36" s="358"/>
      <c r="B36" s="359" t="s">
        <v>197</v>
      </c>
      <c r="C36" s="351">
        <f>C35+C18</f>
        <v>0</v>
      </c>
      <c r="D36" s="351">
        <f t="shared" ref="D36:I36" si="5">D35+D18</f>
        <v>0</v>
      </c>
      <c r="E36" s="351">
        <f t="shared" si="5"/>
        <v>3206738</v>
      </c>
      <c r="F36" s="351">
        <f t="shared" si="5"/>
        <v>0</v>
      </c>
      <c r="G36" s="351">
        <f t="shared" si="5"/>
        <v>0</v>
      </c>
      <c r="H36" s="353">
        <f t="shared" si="5"/>
        <v>0</v>
      </c>
      <c r="I36" s="834">
        <f t="shared" si="5"/>
        <v>3206738</v>
      </c>
    </row>
    <row r="37" spans="1:9" ht="18.75" customHeight="1" x14ac:dyDescent="0.15">
      <c r="A37" s="290"/>
      <c r="B37" s="360" t="s">
        <v>198</v>
      </c>
      <c r="C37" s="562"/>
      <c r="D37" s="562"/>
      <c r="E37" s="562"/>
      <c r="F37" s="562"/>
      <c r="G37" s="562"/>
      <c r="H37" s="754"/>
      <c r="I37" s="837">
        <f>SUM(C37:H37)</f>
        <v>0</v>
      </c>
    </row>
    <row r="38" spans="1:9" ht="26.25" customHeight="1" thickBot="1" x14ac:dyDescent="0.2">
      <c r="A38" s="361" t="s">
        <v>199</v>
      </c>
      <c r="B38" s="362"/>
      <c r="C38" s="363">
        <f>C36-C37</f>
        <v>0</v>
      </c>
      <c r="D38" s="363">
        <f t="shared" ref="D38:I38" si="6">D36-D37</f>
        <v>0</v>
      </c>
      <c r="E38" s="363">
        <f t="shared" si="6"/>
        <v>3206738</v>
      </c>
      <c r="F38" s="363">
        <f t="shared" si="6"/>
        <v>0</v>
      </c>
      <c r="G38" s="363">
        <f t="shared" si="6"/>
        <v>0</v>
      </c>
      <c r="H38" s="831">
        <f t="shared" si="6"/>
        <v>0</v>
      </c>
      <c r="I38" s="838">
        <f t="shared" si="6"/>
        <v>3206738</v>
      </c>
    </row>
    <row r="39" spans="1:9" ht="15" customHeight="1" thickTop="1" x14ac:dyDescent="0.15">
      <c r="I39" s="742" t="s">
        <v>985</v>
      </c>
    </row>
    <row r="40" spans="1:9" ht="15" customHeight="1" x14ac:dyDescent="0.15">
      <c r="A40" s="5"/>
      <c r="B40" s="5"/>
      <c r="C40" s="3" t="s">
        <v>200</v>
      </c>
      <c r="F40" s="125"/>
      <c r="H40" s="65" t="str" cm="1">
        <f t="array" ref="H40">SchoolName</f>
        <v>ThrivePoint Academy Nevada</v>
      </c>
      <c r="I40" s="435"/>
    </row>
    <row r="41" spans="1:9" ht="15" customHeight="1" x14ac:dyDescent="0.15">
      <c r="B41" s="3" t="s">
        <v>201</v>
      </c>
      <c r="H41" s="305" t="str" cm="1">
        <f t="array" ref="H41">"FYE "&amp;TEXT(FYE_Date,"mm/dd/yy")</f>
        <v>FYE 06/30/25</v>
      </c>
      <c r="I41" s="3" t="s">
        <v>255</v>
      </c>
    </row>
    <row r="42" spans="1:9" x14ac:dyDescent="0.15">
      <c r="H42" s="65" t="str">
        <f>Budget</f>
        <v>Final</v>
      </c>
      <c r="I42" s="3" t="s">
        <v>256</v>
      </c>
    </row>
  </sheetData>
  <hyperlinks>
    <hyperlink ref="I39" location="TOCpage" display="TOC" xr:uid="{C5B9FFB4-B1D0-41F3-B619-D72930D2893F}"/>
  </hyperlinks>
  <pageMargins left="0.55000000000000004" right="0" top="0.5" bottom="0.25" header="0.5" footer="0"/>
  <pageSetup scale="66" orientation="landscape" r:id="rId1"/>
  <headerFooter alignWithMargins="0">
    <oddFooter>&amp;C&amp;8FORM 4405LGF
Last Revised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G52"/>
  <sheetViews>
    <sheetView zoomScale="115" zoomScaleNormal="115" workbookViewId="0">
      <selection sqref="A1:B1"/>
    </sheetView>
  </sheetViews>
  <sheetFormatPr baseColWidth="10" defaultColWidth="9.1640625" defaultRowHeight="14" x14ac:dyDescent="0.15"/>
  <cols>
    <col min="1" max="1" width="6" style="6" customWidth="1"/>
    <col min="2" max="2" width="30.33203125" style="3" customWidth="1"/>
    <col min="3" max="7" width="14.6640625" style="51" customWidth="1"/>
    <col min="8" max="10" width="9.1640625" style="3"/>
    <col min="11" max="11" width="5.5" style="3" customWidth="1"/>
    <col min="12" max="16384" width="9.1640625" style="3"/>
  </cols>
  <sheetData>
    <row r="1" spans="1:7" ht="76" thickBot="1" x14ac:dyDescent="0.2">
      <c r="A1" s="922" t="s">
        <v>257</v>
      </c>
      <c r="B1" s="923"/>
      <c r="C1" s="50" t="s">
        <v>258</v>
      </c>
      <c r="D1" s="50" t="s">
        <v>259</v>
      </c>
      <c r="E1" s="50" t="s">
        <v>260</v>
      </c>
      <c r="F1" s="50" t="s">
        <v>261</v>
      </c>
      <c r="G1" s="841" t="s">
        <v>262</v>
      </c>
    </row>
    <row r="2" spans="1:7" ht="18.75" customHeight="1" x14ac:dyDescent="0.15">
      <c r="A2" s="126" t="s">
        <v>173</v>
      </c>
      <c r="B2" s="127"/>
      <c r="C2" s="115"/>
      <c r="D2" s="115"/>
      <c r="E2" s="115"/>
      <c r="F2" s="116"/>
      <c r="G2" s="803"/>
    </row>
    <row r="3" spans="1:7" x14ac:dyDescent="0.15">
      <c r="A3" s="128">
        <v>100</v>
      </c>
      <c r="B3" s="104" t="s">
        <v>263</v>
      </c>
      <c r="C3" s="562"/>
      <c r="D3" s="562"/>
      <c r="E3" s="562"/>
      <c r="F3" s="754"/>
      <c r="G3" s="101">
        <f>SUM(C3:F3)</f>
        <v>0</v>
      </c>
    </row>
    <row r="4" spans="1:7" x14ac:dyDescent="0.15">
      <c r="A4" s="128">
        <v>200</v>
      </c>
      <c r="B4" s="104" t="s">
        <v>264</v>
      </c>
      <c r="C4" s="562"/>
      <c r="D4" s="562"/>
      <c r="E4" s="562"/>
      <c r="F4" s="754"/>
      <c r="G4" s="101">
        <f t="shared" ref="G4:G20" si="0">SUM(C4:F4)</f>
        <v>0</v>
      </c>
    </row>
    <row r="5" spans="1:7" x14ac:dyDescent="0.15">
      <c r="A5" s="128">
        <v>300</v>
      </c>
      <c r="B5" s="104" t="s">
        <v>265</v>
      </c>
      <c r="C5" s="562"/>
      <c r="D5" s="562"/>
      <c r="E5" s="562"/>
      <c r="F5" s="754"/>
      <c r="G5" s="101">
        <f t="shared" si="0"/>
        <v>0</v>
      </c>
    </row>
    <row r="6" spans="1:7" x14ac:dyDescent="0.15">
      <c r="A6" s="128">
        <v>400</v>
      </c>
      <c r="B6" s="104" t="s">
        <v>266</v>
      </c>
      <c r="C6" s="562"/>
      <c r="D6" s="562"/>
      <c r="E6" s="562"/>
      <c r="F6" s="754"/>
      <c r="G6" s="101">
        <f t="shared" si="0"/>
        <v>0</v>
      </c>
    </row>
    <row r="7" spans="1:7" x14ac:dyDescent="0.15">
      <c r="A7" s="128">
        <v>500</v>
      </c>
      <c r="B7" s="104" t="s">
        <v>267</v>
      </c>
      <c r="C7" s="562"/>
      <c r="D7" s="562"/>
      <c r="E7" s="562"/>
      <c r="F7" s="754"/>
      <c r="G7" s="101">
        <f t="shared" si="0"/>
        <v>0</v>
      </c>
    </row>
    <row r="8" spans="1:7" x14ac:dyDescent="0.15">
      <c r="A8" s="128">
        <v>600</v>
      </c>
      <c r="B8" s="104" t="s">
        <v>268</v>
      </c>
      <c r="C8" s="562"/>
      <c r="D8" s="562"/>
      <c r="E8" s="562"/>
      <c r="F8" s="754"/>
      <c r="G8" s="101">
        <f t="shared" si="0"/>
        <v>0</v>
      </c>
    </row>
    <row r="9" spans="1:7" x14ac:dyDescent="0.15">
      <c r="A9" s="128">
        <v>800</v>
      </c>
      <c r="B9" s="104" t="s">
        <v>269</v>
      </c>
      <c r="C9" s="562"/>
      <c r="D9" s="562"/>
      <c r="E9" s="562"/>
      <c r="F9" s="754"/>
      <c r="G9" s="101">
        <f t="shared" si="0"/>
        <v>0</v>
      </c>
    </row>
    <row r="10" spans="1:7" x14ac:dyDescent="0.15">
      <c r="A10" s="128">
        <v>900</v>
      </c>
      <c r="B10" s="104" t="s">
        <v>270</v>
      </c>
      <c r="C10" s="562"/>
      <c r="D10" s="562"/>
      <c r="E10" s="562"/>
      <c r="F10" s="754"/>
      <c r="G10" s="101">
        <f t="shared" si="0"/>
        <v>0</v>
      </c>
    </row>
    <row r="11" spans="1:7" x14ac:dyDescent="0.15">
      <c r="A11" s="142" t="s">
        <v>271</v>
      </c>
      <c r="B11" s="104" t="s">
        <v>272</v>
      </c>
      <c r="C11" s="562"/>
      <c r="D11" s="562"/>
      <c r="E11" s="562"/>
      <c r="F11" s="754"/>
      <c r="G11" s="101">
        <f t="shared" si="0"/>
        <v>0</v>
      </c>
    </row>
    <row r="12" spans="1:7" x14ac:dyDescent="0.15">
      <c r="A12" s="128">
        <v>2000</v>
      </c>
      <c r="B12" s="104" t="s">
        <v>273</v>
      </c>
      <c r="C12" s="562"/>
      <c r="D12" s="562"/>
      <c r="E12" s="562"/>
      <c r="F12" s="754"/>
      <c r="G12" s="101">
        <f t="shared" si="0"/>
        <v>0</v>
      </c>
    </row>
    <row r="13" spans="1:7" x14ac:dyDescent="0.15">
      <c r="A13" s="128">
        <v>3000</v>
      </c>
      <c r="B13" s="104" t="s">
        <v>274</v>
      </c>
      <c r="C13" s="562"/>
      <c r="D13" s="562"/>
      <c r="E13" s="562"/>
      <c r="F13" s="754"/>
      <c r="G13" s="101">
        <f t="shared" si="0"/>
        <v>0</v>
      </c>
    </row>
    <row r="14" spans="1:7" ht="30" x14ac:dyDescent="0.15">
      <c r="A14" s="303">
        <v>4000</v>
      </c>
      <c r="B14" s="129" t="s">
        <v>275</v>
      </c>
      <c r="C14" s="562"/>
      <c r="D14" s="562"/>
      <c r="E14" s="562"/>
      <c r="F14" s="754"/>
      <c r="G14" s="101">
        <f t="shared" si="0"/>
        <v>0</v>
      </c>
    </row>
    <row r="15" spans="1:7" x14ac:dyDescent="0.15">
      <c r="A15" s="128">
        <v>6100</v>
      </c>
      <c r="B15" s="104" t="s">
        <v>276</v>
      </c>
      <c r="C15" s="562"/>
      <c r="D15" s="562"/>
      <c r="E15" s="562"/>
      <c r="F15" s="754"/>
      <c r="G15" s="101">
        <f t="shared" si="0"/>
        <v>0</v>
      </c>
    </row>
    <row r="16" spans="1:7" x14ac:dyDescent="0.15">
      <c r="A16" s="128">
        <v>6200</v>
      </c>
      <c r="B16" s="104" t="s">
        <v>277</v>
      </c>
      <c r="C16" s="562"/>
      <c r="D16" s="562"/>
      <c r="E16" s="562"/>
      <c r="F16" s="754"/>
      <c r="G16" s="101">
        <f t="shared" si="0"/>
        <v>0</v>
      </c>
    </row>
    <row r="17" spans="1:7" x14ac:dyDescent="0.15">
      <c r="A17" s="128">
        <v>6300</v>
      </c>
      <c r="B17" s="104" t="s">
        <v>278</v>
      </c>
      <c r="C17" s="562"/>
      <c r="D17" s="562"/>
      <c r="E17" s="562"/>
      <c r="F17" s="754"/>
      <c r="G17" s="101">
        <f t="shared" si="0"/>
        <v>0</v>
      </c>
    </row>
    <row r="18" spans="1:7" ht="18" customHeight="1" x14ac:dyDescent="0.15">
      <c r="A18" s="128">
        <v>8000</v>
      </c>
      <c r="B18" s="304" t="s">
        <v>279</v>
      </c>
      <c r="C18" s="562"/>
      <c r="D18" s="562"/>
      <c r="E18" s="562"/>
      <c r="F18" s="754"/>
      <c r="G18" s="101">
        <f t="shared" si="0"/>
        <v>0</v>
      </c>
    </row>
    <row r="19" spans="1:7" ht="20.25" customHeight="1" thickBot="1" x14ac:dyDescent="0.2">
      <c r="A19" s="309"/>
      <c r="B19" s="310" t="s">
        <v>180</v>
      </c>
      <c r="C19" s="107">
        <f>SUM(C3:C18)</f>
        <v>0</v>
      </c>
      <c r="D19" s="107">
        <f t="shared" ref="D19:G19" si="1">SUM(D3:D18)</f>
        <v>0</v>
      </c>
      <c r="E19" s="107">
        <f t="shared" si="1"/>
        <v>0</v>
      </c>
      <c r="F19" s="107">
        <f t="shared" si="1"/>
        <v>0</v>
      </c>
      <c r="G19" s="115">
        <f t="shared" si="1"/>
        <v>0</v>
      </c>
    </row>
    <row r="20" spans="1:7" ht="15" thickBot="1" x14ac:dyDescent="0.2">
      <c r="A20" s="130" t="s">
        <v>181</v>
      </c>
      <c r="B20" s="110"/>
      <c r="C20" s="562"/>
      <c r="D20" s="562"/>
      <c r="E20" s="562"/>
      <c r="F20" s="754"/>
      <c r="G20" s="755">
        <f t="shared" si="0"/>
        <v>0</v>
      </c>
    </row>
    <row r="21" spans="1:7" ht="20.25" customHeight="1" thickBot="1" x14ac:dyDescent="0.2">
      <c r="A21" s="130" t="s">
        <v>280</v>
      </c>
      <c r="B21" s="110"/>
      <c r="C21" s="111">
        <f>C19+C20</f>
        <v>0</v>
      </c>
      <c r="D21" s="111">
        <f t="shared" ref="D21:G21" si="2">D19+D20</f>
        <v>0</v>
      </c>
      <c r="E21" s="111">
        <f t="shared" si="2"/>
        <v>0</v>
      </c>
      <c r="F21" s="111">
        <f t="shared" si="2"/>
        <v>0</v>
      </c>
      <c r="G21" s="115">
        <f t="shared" si="2"/>
        <v>0</v>
      </c>
    </row>
    <row r="22" spans="1:7" ht="18" customHeight="1" x14ac:dyDescent="0.15">
      <c r="A22" s="126" t="s">
        <v>281</v>
      </c>
      <c r="B22" s="127"/>
      <c r="C22" s="115"/>
      <c r="D22" s="115"/>
      <c r="E22" s="115"/>
      <c r="F22" s="116"/>
      <c r="G22" s="803"/>
    </row>
    <row r="23" spans="1:7" x14ac:dyDescent="0.15">
      <c r="A23" s="128"/>
      <c r="B23" s="104" t="s">
        <v>184</v>
      </c>
      <c r="C23" s="562"/>
      <c r="D23" s="562"/>
      <c r="E23" s="562"/>
      <c r="F23" s="754"/>
      <c r="G23" s="101">
        <f t="shared" ref="G23:G37" si="3">SUM(C23:F23)</f>
        <v>0</v>
      </c>
    </row>
    <row r="24" spans="1:7" x14ac:dyDescent="0.15">
      <c r="A24" s="128"/>
      <c r="B24" s="104" t="s">
        <v>185</v>
      </c>
      <c r="C24" s="562"/>
      <c r="D24" s="562"/>
      <c r="E24" s="562"/>
      <c r="F24" s="754"/>
      <c r="G24" s="101">
        <f t="shared" si="3"/>
        <v>0</v>
      </c>
    </row>
    <row r="25" spans="1:7" x14ac:dyDescent="0.15">
      <c r="A25" s="128"/>
      <c r="B25" s="104" t="s">
        <v>186</v>
      </c>
      <c r="C25" s="562"/>
      <c r="D25" s="562"/>
      <c r="E25" s="562"/>
      <c r="F25" s="754"/>
      <c r="G25" s="101">
        <f t="shared" si="3"/>
        <v>0</v>
      </c>
    </row>
    <row r="26" spans="1:7" x14ac:dyDescent="0.15">
      <c r="A26" s="128"/>
      <c r="B26" s="104" t="s">
        <v>187</v>
      </c>
      <c r="C26" s="562"/>
      <c r="D26" s="562"/>
      <c r="E26" s="562"/>
      <c r="F26" s="754"/>
      <c r="G26" s="101">
        <f t="shared" si="3"/>
        <v>0</v>
      </c>
    </row>
    <row r="27" spans="1:7" x14ac:dyDescent="0.15">
      <c r="A27" s="128"/>
      <c r="B27" s="104" t="s">
        <v>153</v>
      </c>
      <c r="C27" s="562"/>
      <c r="D27" s="562"/>
      <c r="E27" s="562"/>
      <c r="F27" s="754"/>
      <c r="G27" s="101">
        <f t="shared" si="3"/>
        <v>0</v>
      </c>
    </row>
    <row r="28" spans="1:7" x14ac:dyDescent="0.15">
      <c r="A28" s="128"/>
      <c r="B28" s="104" t="s">
        <v>282</v>
      </c>
      <c r="C28" s="562"/>
      <c r="D28" s="562"/>
      <c r="E28" s="562"/>
      <c r="F28" s="754"/>
      <c r="G28" s="101">
        <f t="shared" si="3"/>
        <v>0</v>
      </c>
    </row>
    <row r="29" spans="1:7" x14ac:dyDescent="0.15">
      <c r="A29" s="530"/>
      <c r="B29" s="98" t="s">
        <v>188</v>
      </c>
      <c r="C29" s="562"/>
      <c r="D29" s="562"/>
      <c r="E29" s="562"/>
      <c r="F29" s="754"/>
      <c r="G29" s="101">
        <f t="shared" si="3"/>
        <v>0</v>
      </c>
    </row>
    <row r="30" spans="1:7" x14ac:dyDescent="0.15">
      <c r="A30" s="530"/>
      <c r="B30" s="98" t="s">
        <v>189</v>
      </c>
      <c r="C30" s="562"/>
      <c r="D30" s="562"/>
      <c r="E30" s="562"/>
      <c r="F30" s="754"/>
      <c r="G30" s="101">
        <f t="shared" si="3"/>
        <v>0</v>
      </c>
    </row>
    <row r="31" spans="1:7" x14ac:dyDescent="0.15">
      <c r="A31" s="530"/>
      <c r="B31" s="98" t="s">
        <v>190</v>
      </c>
      <c r="C31" s="562"/>
      <c r="D31" s="562"/>
      <c r="E31" s="562"/>
      <c r="F31" s="754"/>
      <c r="G31" s="101">
        <f t="shared" si="3"/>
        <v>0</v>
      </c>
    </row>
    <row r="32" spans="1:7" ht="18" customHeight="1" x14ac:dyDescent="0.15">
      <c r="A32" s="530"/>
      <c r="B32" s="531" t="s">
        <v>192</v>
      </c>
      <c r="C32" s="562"/>
      <c r="D32" s="562"/>
      <c r="E32" s="562"/>
      <c r="F32" s="754"/>
      <c r="G32" s="101">
        <f t="shared" si="3"/>
        <v>0</v>
      </c>
    </row>
    <row r="33" spans="1:7" x14ac:dyDescent="0.15">
      <c r="A33" s="128"/>
      <c r="B33" s="104" t="s">
        <v>283</v>
      </c>
      <c r="C33" s="562"/>
      <c r="D33" s="562"/>
      <c r="E33" s="562"/>
      <c r="F33" s="754"/>
      <c r="G33" s="101">
        <f t="shared" si="3"/>
        <v>0</v>
      </c>
    </row>
    <row r="34" spans="1:7" x14ac:dyDescent="0.15">
      <c r="A34" s="128"/>
      <c r="B34" s="104" t="s">
        <v>282</v>
      </c>
      <c r="C34" s="562"/>
      <c r="D34" s="562"/>
      <c r="E34" s="562"/>
      <c r="F34" s="754"/>
      <c r="G34" s="101">
        <f t="shared" si="3"/>
        <v>0</v>
      </c>
    </row>
    <row r="35" spans="1:7" x14ac:dyDescent="0.15">
      <c r="A35" s="128"/>
      <c r="B35" s="104" t="s">
        <v>284</v>
      </c>
      <c r="C35" s="562"/>
      <c r="D35" s="562"/>
      <c r="E35" s="562"/>
      <c r="F35" s="754"/>
      <c r="G35" s="101">
        <f t="shared" si="3"/>
        <v>0</v>
      </c>
    </row>
    <row r="36" spans="1:7" x14ac:dyDescent="0.15">
      <c r="A36" s="128"/>
      <c r="B36" s="104"/>
      <c r="C36" s="562"/>
      <c r="D36" s="562"/>
      <c r="E36" s="562"/>
      <c r="F36" s="754"/>
      <c r="G36" s="101">
        <f t="shared" si="3"/>
        <v>0</v>
      </c>
    </row>
    <row r="37" spans="1:7" x14ac:dyDescent="0.15">
      <c r="A37" s="128"/>
      <c r="B37" s="104"/>
      <c r="C37" s="562"/>
      <c r="D37" s="562"/>
      <c r="E37" s="562"/>
      <c r="F37" s="754"/>
      <c r="G37" s="101">
        <f t="shared" si="3"/>
        <v>0</v>
      </c>
    </row>
    <row r="38" spans="1:7" ht="15" thickBot="1" x14ac:dyDescent="0.2">
      <c r="A38" s="132" t="s">
        <v>196</v>
      </c>
      <c r="B38" s="133"/>
      <c r="C38" s="107">
        <f>SUM(C23:C37)</f>
        <v>0</v>
      </c>
      <c r="D38" s="107">
        <f t="shared" ref="D38:G38" si="4">SUM(D23:D37)</f>
        <v>0</v>
      </c>
      <c r="E38" s="107">
        <f t="shared" si="4"/>
        <v>0</v>
      </c>
      <c r="F38" s="107">
        <f t="shared" si="4"/>
        <v>0</v>
      </c>
      <c r="G38" s="107">
        <f t="shared" si="4"/>
        <v>0</v>
      </c>
    </row>
    <row r="39" spans="1:7" ht="18.75" customHeight="1" thickBot="1" x14ac:dyDescent="0.2">
      <c r="A39" s="130" t="s">
        <v>197</v>
      </c>
      <c r="B39" s="110"/>
      <c r="C39" s="111">
        <f>C38+C21</f>
        <v>0</v>
      </c>
      <c r="D39" s="111">
        <f t="shared" ref="D39:G40" si="5">D38+D21</f>
        <v>0</v>
      </c>
      <c r="E39" s="111">
        <f t="shared" si="5"/>
        <v>0</v>
      </c>
      <c r="F39" s="111">
        <f t="shared" si="5"/>
        <v>0</v>
      </c>
      <c r="G39" s="111">
        <f t="shared" si="5"/>
        <v>0</v>
      </c>
    </row>
    <row r="40" spans="1:7" ht="19.5" customHeight="1" thickBot="1" x14ac:dyDescent="0.2">
      <c r="A40" s="134" t="s">
        <v>285</v>
      </c>
      <c r="B40" s="118" t="s">
        <v>198</v>
      </c>
      <c r="C40" s="562"/>
      <c r="D40" s="562"/>
      <c r="E40" s="562"/>
      <c r="F40" s="562"/>
      <c r="G40" s="111">
        <f t="shared" si="5"/>
        <v>0</v>
      </c>
    </row>
    <row r="41" spans="1:7" ht="21.75" customHeight="1" thickBot="1" x14ac:dyDescent="0.2">
      <c r="A41" s="135" t="s">
        <v>199</v>
      </c>
      <c r="B41" s="136"/>
      <c r="C41" s="137">
        <f>C39-C40</f>
        <v>0</v>
      </c>
      <c r="D41" s="137">
        <f t="shared" ref="D41:G41" si="6">D39-D40</f>
        <v>0</v>
      </c>
      <c r="E41" s="137">
        <f t="shared" si="6"/>
        <v>0</v>
      </c>
      <c r="F41" s="137">
        <f t="shared" si="6"/>
        <v>0</v>
      </c>
      <c r="G41" s="137">
        <f t="shared" si="6"/>
        <v>0</v>
      </c>
    </row>
    <row r="42" spans="1:7" ht="15" thickTop="1" x14ac:dyDescent="0.15">
      <c r="A42" s="131"/>
      <c r="B42" s="124"/>
      <c r="C42" s="138"/>
      <c r="D42" s="138"/>
      <c r="E42" s="138"/>
      <c r="F42" s="138"/>
      <c r="G42" s="138"/>
    </row>
    <row r="43" spans="1:7" x14ac:dyDescent="0.15">
      <c r="A43" s="131"/>
      <c r="B43" s="124"/>
      <c r="C43" s="138"/>
      <c r="D43" s="138"/>
      <c r="E43" s="138"/>
      <c r="F43" s="138"/>
      <c r="G43" s="65" t="str" cm="1">
        <f t="array" ref="G43">SchoolName</f>
        <v>ThrivePoint Academy Nevada</v>
      </c>
    </row>
    <row r="44" spans="1:7" x14ac:dyDescent="0.15">
      <c r="A44" s="128"/>
      <c r="B44" s="100"/>
      <c r="C44" s="138" t="s">
        <v>108</v>
      </c>
      <c r="D44" s="138"/>
      <c r="E44" s="125"/>
      <c r="F44" s="138"/>
      <c r="G44" s="305" t="str" cm="1">
        <f t="array" ref="G44">"FYE "&amp;TEXT(FYE_Date,"mm/dd/yy")</f>
        <v>FYE 06/30/25</v>
      </c>
    </row>
    <row r="45" spans="1:7" x14ac:dyDescent="0.15">
      <c r="A45" s="131" t="s">
        <v>286</v>
      </c>
      <c r="B45" s="124"/>
      <c r="C45" s="138"/>
      <c r="D45" s="138"/>
      <c r="E45" s="138"/>
      <c r="F45" s="138"/>
      <c r="G45" s="65" t="str">
        <f>Budget</f>
        <v>Final</v>
      </c>
    </row>
    <row r="46" spans="1:7" ht="19.5" customHeight="1" x14ac:dyDescent="0.15">
      <c r="A46" s="131"/>
      <c r="B46" s="124"/>
      <c r="C46" s="138"/>
      <c r="D46" s="138"/>
      <c r="E46" s="138"/>
      <c r="F46" s="138"/>
      <c r="G46" s="742" t="s">
        <v>985</v>
      </c>
    </row>
    <row r="47" spans="1:7" x14ac:dyDescent="0.15">
      <c r="A47" s="131"/>
      <c r="B47" s="124"/>
      <c r="C47" s="138"/>
      <c r="D47" s="138"/>
      <c r="E47" s="138"/>
      <c r="F47" s="138"/>
      <c r="G47" s="138"/>
    </row>
    <row r="48" spans="1:7" x14ac:dyDescent="0.15">
      <c r="A48" s="131"/>
      <c r="B48" s="124"/>
      <c r="C48" s="138"/>
      <c r="D48" s="138"/>
      <c r="E48" s="138"/>
      <c r="F48" s="138"/>
      <c r="G48" s="138"/>
    </row>
    <row r="49" spans="1:7" x14ac:dyDescent="0.15">
      <c r="A49" s="131"/>
      <c r="B49" s="124"/>
      <c r="C49" s="138"/>
      <c r="D49" s="138"/>
      <c r="E49" s="138"/>
      <c r="F49" s="138"/>
    </row>
    <row r="51" spans="1:7" x14ac:dyDescent="0.15">
      <c r="G51" s="433" t="s">
        <v>30</v>
      </c>
    </row>
    <row r="52" spans="1:7" x14ac:dyDescent="0.15">
      <c r="G52" s="51" t="s">
        <v>287</v>
      </c>
    </row>
  </sheetData>
  <mergeCells count="1">
    <mergeCell ref="A1:B1"/>
  </mergeCells>
  <phoneticPr fontId="0" type="noConversion"/>
  <hyperlinks>
    <hyperlink ref="G46" location="TOCpage" display="TOC" xr:uid="{B8F2EFC8-A0B3-4D6B-9DCD-3D126F9195C1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I48"/>
  <sheetViews>
    <sheetView workbookViewId="0">
      <selection activeCell="E4" sqref="E4"/>
    </sheetView>
  </sheetViews>
  <sheetFormatPr baseColWidth="10" defaultColWidth="9.1640625" defaultRowHeight="14" x14ac:dyDescent="0.15"/>
  <cols>
    <col min="1" max="1" width="6" style="6" customWidth="1"/>
    <col min="2" max="2" width="36.5" style="3" customWidth="1"/>
    <col min="3" max="3" width="19.1640625" style="51" customWidth="1"/>
    <col min="4" max="4" width="18" style="51" customWidth="1"/>
    <col min="5" max="5" width="18.5" style="51" customWidth="1"/>
    <col min="6" max="6" width="17" style="51" customWidth="1"/>
    <col min="7" max="7" width="18.33203125" style="51" customWidth="1"/>
    <col min="8" max="8" width="17.5" style="51" customWidth="1"/>
    <col min="9" max="9" width="16.83203125" style="51" customWidth="1"/>
    <col min="10" max="16384" width="9.1640625" style="3"/>
  </cols>
  <sheetData>
    <row r="1" spans="1:9" ht="61" thickBot="1" x14ac:dyDescent="0.2">
      <c r="A1" s="922" t="s">
        <v>257</v>
      </c>
      <c r="B1" s="923"/>
      <c r="C1" s="50" t="s">
        <v>288</v>
      </c>
      <c r="D1" s="50" t="s">
        <v>259</v>
      </c>
      <c r="E1" s="50" t="s">
        <v>289</v>
      </c>
      <c r="F1" s="364" t="s">
        <v>290</v>
      </c>
      <c r="G1" s="364" t="s">
        <v>291</v>
      </c>
      <c r="H1" s="50" t="s">
        <v>292</v>
      </c>
      <c r="I1" s="841" t="s">
        <v>293</v>
      </c>
    </row>
    <row r="2" spans="1:9" ht="18.75" customHeight="1" x14ac:dyDescent="0.15">
      <c r="A2" s="365" t="s">
        <v>173</v>
      </c>
      <c r="B2" s="366"/>
      <c r="C2" s="354"/>
      <c r="D2" s="354"/>
      <c r="E2" s="354"/>
      <c r="F2" s="367"/>
      <c r="G2" s="367"/>
      <c r="H2" s="42"/>
      <c r="I2" s="837"/>
    </row>
    <row r="3" spans="1:9" x14ac:dyDescent="0.15">
      <c r="A3" s="368">
        <v>100</v>
      </c>
      <c r="B3" s="20" t="s">
        <v>263</v>
      </c>
      <c r="C3" s="562">
        <v>812475</v>
      </c>
      <c r="D3" s="562">
        <v>292056</v>
      </c>
      <c r="E3" s="562">
        <v>1419782</v>
      </c>
      <c r="F3" s="562"/>
      <c r="G3" s="562"/>
      <c r="H3" s="562"/>
      <c r="I3" s="566">
        <f t="shared" ref="I3:I19" si="0">SUM(C3:H3)</f>
        <v>2524313</v>
      </c>
    </row>
    <row r="4" spans="1:9" x14ac:dyDescent="0.15">
      <c r="A4" s="368">
        <v>200</v>
      </c>
      <c r="B4" s="20" t="s">
        <v>264</v>
      </c>
      <c r="C4" s="562"/>
      <c r="D4" s="562"/>
      <c r="E4" s="562">
        <v>24750</v>
      </c>
      <c r="F4" s="562"/>
      <c r="G4" s="562"/>
      <c r="H4" s="562"/>
      <c r="I4" s="562">
        <f t="shared" si="0"/>
        <v>24750</v>
      </c>
    </row>
    <row r="5" spans="1:9" x14ac:dyDescent="0.15">
      <c r="A5" s="368">
        <v>300</v>
      </c>
      <c r="B5" s="20" t="s">
        <v>265</v>
      </c>
      <c r="C5" s="562"/>
      <c r="D5" s="562"/>
      <c r="E5" s="562"/>
      <c r="F5" s="562"/>
      <c r="G5" s="562"/>
      <c r="H5" s="562"/>
      <c r="I5" s="562">
        <f t="shared" si="0"/>
        <v>0</v>
      </c>
    </row>
    <row r="6" spans="1:9" x14ac:dyDescent="0.15">
      <c r="A6" s="368">
        <v>400</v>
      </c>
      <c r="B6" s="20" t="s">
        <v>266</v>
      </c>
      <c r="C6" s="562"/>
      <c r="D6" s="562"/>
      <c r="E6" s="562"/>
      <c r="F6" s="562"/>
      <c r="G6" s="562"/>
      <c r="H6" s="562"/>
      <c r="I6" s="562">
        <f t="shared" si="0"/>
        <v>0</v>
      </c>
    </row>
    <row r="7" spans="1:9" x14ac:dyDescent="0.15">
      <c r="A7" s="368">
        <v>500</v>
      </c>
      <c r="B7" s="20" t="s">
        <v>267</v>
      </c>
      <c r="C7" s="562"/>
      <c r="D7" s="562"/>
      <c r="E7" s="562"/>
      <c r="F7" s="562"/>
      <c r="G7" s="562"/>
      <c r="H7" s="562"/>
      <c r="I7" s="562">
        <f t="shared" si="0"/>
        <v>0</v>
      </c>
    </row>
    <row r="8" spans="1:9" x14ac:dyDescent="0.15">
      <c r="A8" s="368">
        <v>600</v>
      </c>
      <c r="B8" s="20" t="s">
        <v>268</v>
      </c>
      <c r="C8" s="562"/>
      <c r="D8" s="562"/>
      <c r="E8" s="562"/>
      <c r="F8" s="562"/>
      <c r="G8" s="562"/>
      <c r="H8" s="562"/>
      <c r="I8" s="562">
        <f t="shared" si="0"/>
        <v>0</v>
      </c>
    </row>
    <row r="9" spans="1:9" x14ac:dyDescent="0.15">
      <c r="A9" s="368">
        <v>800</v>
      </c>
      <c r="B9" s="20" t="s">
        <v>269</v>
      </c>
      <c r="C9" s="562"/>
      <c r="D9" s="562"/>
      <c r="E9" s="562"/>
      <c r="F9" s="562"/>
      <c r="G9" s="562"/>
      <c r="H9" s="562"/>
      <c r="I9" s="562">
        <f t="shared" si="0"/>
        <v>0</v>
      </c>
    </row>
    <row r="10" spans="1:9" x14ac:dyDescent="0.15">
      <c r="A10" s="368">
        <v>900</v>
      </c>
      <c r="B10" s="20" t="s">
        <v>270</v>
      </c>
      <c r="C10" s="562"/>
      <c r="D10" s="562"/>
      <c r="E10" s="562"/>
      <c r="F10" s="562"/>
      <c r="G10" s="562"/>
      <c r="H10" s="562"/>
      <c r="I10" s="562">
        <f t="shared" si="0"/>
        <v>0</v>
      </c>
    </row>
    <row r="11" spans="1:9" x14ac:dyDescent="0.15">
      <c r="A11" s="369" t="s">
        <v>271</v>
      </c>
      <c r="B11" s="20" t="s">
        <v>272</v>
      </c>
      <c r="C11" s="562"/>
      <c r="D11" s="562"/>
      <c r="E11" s="562"/>
      <c r="F11" s="562"/>
      <c r="G11" s="562"/>
      <c r="H11" s="562"/>
      <c r="I11" s="562">
        <f t="shared" si="0"/>
        <v>0</v>
      </c>
    </row>
    <row r="12" spans="1:9" x14ac:dyDescent="0.15">
      <c r="A12" s="368">
        <v>2000</v>
      </c>
      <c r="B12" s="20" t="s">
        <v>273</v>
      </c>
      <c r="C12" s="562"/>
      <c r="D12" s="562"/>
      <c r="E12" s="562"/>
      <c r="F12" s="562"/>
      <c r="G12" s="562"/>
      <c r="H12" s="562"/>
      <c r="I12" s="562">
        <f t="shared" si="0"/>
        <v>0</v>
      </c>
    </row>
    <row r="13" spans="1:9" ht="15" x14ac:dyDescent="0.15">
      <c r="A13" s="370">
        <v>4000</v>
      </c>
      <c r="B13" s="371" t="s">
        <v>294</v>
      </c>
      <c r="C13" s="562"/>
      <c r="D13" s="562"/>
      <c r="E13" s="562"/>
      <c r="F13" s="562"/>
      <c r="G13" s="562"/>
      <c r="H13" s="562"/>
      <c r="I13" s="562">
        <f t="shared" si="0"/>
        <v>0</v>
      </c>
    </row>
    <row r="14" spans="1:9" ht="15" x14ac:dyDescent="0.15">
      <c r="A14" s="370">
        <v>6100</v>
      </c>
      <c r="B14" s="371" t="s">
        <v>276</v>
      </c>
      <c r="C14" s="562"/>
      <c r="D14" s="562"/>
      <c r="E14" s="562"/>
      <c r="F14" s="562"/>
      <c r="G14" s="562"/>
      <c r="H14" s="562"/>
      <c r="I14" s="562">
        <f t="shared" si="0"/>
        <v>0</v>
      </c>
    </row>
    <row r="15" spans="1:9" x14ac:dyDescent="0.15">
      <c r="A15" s="368">
        <v>6200</v>
      </c>
      <c r="B15" s="20" t="s">
        <v>277</v>
      </c>
      <c r="C15" s="562"/>
      <c r="D15" s="562"/>
      <c r="E15" s="562"/>
      <c r="F15" s="562"/>
      <c r="G15" s="562"/>
      <c r="H15" s="562"/>
      <c r="I15" s="562">
        <f t="shared" si="0"/>
        <v>0</v>
      </c>
    </row>
    <row r="16" spans="1:9" x14ac:dyDescent="0.15">
      <c r="A16" s="368">
        <v>6300</v>
      </c>
      <c r="B16" s="20" t="s">
        <v>278</v>
      </c>
      <c r="C16" s="562"/>
      <c r="D16" s="562"/>
      <c r="E16" s="562"/>
      <c r="F16" s="562"/>
      <c r="G16" s="562"/>
      <c r="H16" s="562"/>
      <c r="I16" s="562">
        <f t="shared" si="0"/>
        <v>0</v>
      </c>
    </row>
    <row r="17" spans="1:9" ht="18" customHeight="1" x14ac:dyDescent="0.15">
      <c r="A17" s="372">
        <v>8000</v>
      </c>
      <c r="B17" s="373" t="s">
        <v>295</v>
      </c>
      <c r="C17" s="562"/>
      <c r="D17" s="562"/>
      <c r="E17" s="562"/>
      <c r="F17" s="562"/>
      <c r="G17" s="562"/>
      <c r="H17" s="562"/>
      <c r="I17" s="562">
        <f t="shared" si="0"/>
        <v>0</v>
      </c>
    </row>
    <row r="18" spans="1:9" ht="18" customHeight="1" x14ac:dyDescent="0.15">
      <c r="A18" s="372"/>
      <c r="B18" s="374" t="s">
        <v>250</v>
      </c>
      <c r="C18" s="562"/>
      <c r="D18" s="562"/>
      <c r="E18" s="562"/>
      <c r="F18" s="562"/>
      <c r="G18" s="562"/>
      <c r="H18" s="562"/>
      <c r="I18" s="562">
        <f t="shared" si="0"/>
        <v>0</v>
      </c>
    </row>
    <row r="19" spans="1:9" ht="18" customHeight="1" x14ac:dyDescent="0.15">
      <c r="A19" s="372"/>
      <c r="B19" s="374" t="s">
        <v>252</v>
      </c>
      <c r="C19" s="562"/>
      <c r="D19" s="562"/>
      <c r="E19" s="562"/>
      <c r="F19" s="562"/>
      <c r="G19" s="562"/>
      <c r="H19" s="562"/>
      <c r="I19" s="562">
        <f t="shared" si="0"/>
        <v>0</v>
      </c>
    </row>
    <row r="20" spans="1:9" ht="18" customHeight="1" x14ac:dyDescent="0.15">
      <c r="A20" s="375"/>
      <c r="B20" s="376" t="s">
        <v>296</v>
      </c>
      <c r="C20" s="377">
        <f t="shared" ref="C20:I20" si="1">SUM(C17:C19)</f>
        <v>0</v>
      </c>
      <c r="D20" s="377">
        <f t="shared" si="1"/>
        <v>0</v>
      </c>
      <c r="E20" s="377">
        <f t="shared" si="1"/>
        <v>0</v>
      </c>
      <c r="F20" s="377">
        <f t="shared" si="1"/>
        <v>0</v>
      </c>
      <c r="G20" s="377">
        <f t="shared" si="1"/>
        <v>0</v>
      </c>
      <c r="H20" s="377">
        <f t="shared" si="1"/>
        <v>0</v>
      </c>
      <c r="I20" s="377">
        <f t="shared" si="1"/>
        <v>0</v>
      </c>
    </row>
    <row r="21" spans="1:9" ht="20.25" customHeight="1" thickBot="1" x14ac:dyDescent="0.2">
      <c r="A21" s="378"/>
      <c r="B21" s="379" t="s">
        <v>180</v>
      </c>
      <c r="C21" s="347">
        <f t="shared" ref="C21:I21" si="2">SUM(C3:C20)-SUM(C17:C19)</f>
        <v>812475</v>
      </c>
      <c r="D21" s="347">
        <f t="shared" si="2"/>
        <v>292056</v>
      </c>
      <c r="E21" s="347">
        <f t="shared" si="2"/>
        <v>1444532</v>
      </c>
      <c r="F21" s="347">
        <f t="shared" si="2"/>
        <v>0</v>
      </c>
      <c r="G21" s="347">
        <f t="shared" si="2"/>
        <v>0</v>
      </c>
      <c r="H21" s="347">
        <f t="shared" si="2"/>
        <v>0</v>
      </c>
      <c r="I21" s="347">
        <f t="shared" si="2"/>
        <v>2549063</v>
      </c>
    </row>
    <row r="22" spans="1:9" ht="15" thickBot="1" x14ac:dyDescent="0.2">
      <c r="A22" s="380" t="s">
        <v>181</v>
      </c>
      <c r="B22" s="350"/>
      <c r="C22" s="562"/>
      <c r="D22" s="562"/>
      <c r="E22" s="562"/>
      <c r="F22" s="562"/>
      <c r="G22" s="562"/>
      <c r="H22" s="562"/>
      <c r="I22" s="562"/>
    </row>
    <row r="23" spans="1:9" ht="20.25" customHeight="1" thickBot="1" x14ac:dyDescent="0.2">
      <c r="A23" s="380" t="s">
        <v>280</v>
      </c>
      <c r="B23" s="350"/>
      <c r="C23" s="351">
        <f t="shared" ref="C23:I23" si="3">C21+C22</f>
        <v>812475</v>
      </c>
      <c r="D23" s="351">
        <f t="shared" si="3"/>
        <v>292056</v>
      </c>
      <c r="E23" s="351">
        <f t="shared" si="3"/>
        <v>1444532</v>
      </c>
      <c r="F23" s="351">
        <f t="shared" si="3"/>
        <v>0</v>
      </c>
      <c r="G23" s="351">
        <f t="shared" si="3"/>
        <v>0</v>
      </c>
      <c r="H23" s="351">
        <f t="shared" si="3"/>
        <v>0</v>
      </c>
      <c r="I23" s="842">
        <f t="shared" si="3"/>
        <v>2549063</v>
      </c>
    </row>
    <row r="24" spans="1:9" ht="18" customHeight="1" x14ac:dyDescent="0.15">
      <c r="A24" s="365" t="s">
        <v>281</v>
      </c>
      <c r="B24" s="366"/>
      <c r="C24" s="354"/>
      <c r="D24" s="354"/>
      <c r="E24" s="354"/>
      <c r="F24" s="367"/>
      <c r="G24" s="367"/>
      <c r="H24" s="42"/>
      <c r="I24" s="837"/>
    </row>
    <row r="25" spans="1:9" x14ac:dyDescent="0.15">
      <c r="A25" s="368"/>
      <c r="B25" s="20" t="s">
        <v>184</v>
      </c>
      <c r="C25" s="562"/>
      <c r="D25" s="562"/>
      <c r="E25" s="562"/>
      <c r="F25" s="562"/>
      <c r="G25" s="562"/>
      <c r="H25" s="562"/>
      <c r="I25" s="566">
        <f t="shared" ref="I25:I39" si="4">SUM(C25:H25)</f>
        <v>0</v>
      </c>
    </row>
    <row r="26" spans="1:9" x14ac:dyDescent="0.15">
      <c r="A26" s="368"/>
      <c r="B26" s="20" t="s">
        <v>185</v>
      </c>
      <c r="C26" s="562"/>
      <c r="D26" s="562"/>
      <c r="E26" s="562"/>
      <c r="F26" s="562"/>
      <c r="G26" s="562"/>
      <c r="H26" s="562"/>
      <c r="I26" s="562">
        <f t="shared" si="4"/>
        <v>0</v>
      </c>
    </row>
    <row r="27" spans="1:9" x14ac:dyDescent="0.15">
      <c r="A27" s="368"/>
      <c r="B27" s="20" t="s">
        <v>186</v>
      </c>
      <c r="C27" s="562"/>
      <c r="D27" s="562"/>
      <c r="E27" s="562"/>
      <c r="F27" s="562"/>
      <c r="G27" s="562"/>
      <c r="H27" s="562"/>
      <c r="I27" s="562">
        <f t="shared" si="4"/>
        <v>0</v>
      </c>
    </row>
    <row r="28" spans="1:9" x14ac:dyDescent="0.15">
      <c r="A28" s="368"/>
      <c r="B28" s="20" t="s">
        <v>187</v>
      </c>
      <c r="C28" s="562"/>
      <c r="D28" s="562"/>
      <c r="E28" s="562"/>
      <c r="F28" s="562"/>
      <c r="G28" s="562"/>
      <c r="H28" s="562"/>
      <c r="I28" s="562">
        <f t="shared" si="4"/>
        <v>0</v>
      </c>
    </row>
    <row r="29" spans="1:9" x14ac:dyDescent="0.15">
      <c r="A29" s="368"/>
      <c r="B29" s="20" t="s">
        <v>254</v>
      </c>
      <c r="C29" s="562"/>
      <c r="D29" s="562"/>
      <c r="E29" s="562"/>
      <c r="F29" s="562"/>
      <c r="G29" s="562"/>
      <c r="H29" s="562"/>
      <c r="I29" s="562">
        <f t="shared" si="4"/>
        <v>0</v>
      </c>
    </row>
    <row r="30" spans="1:9" x14ac:dyDescent="0.15">
      <c r="A30" s="368"/>
      <c r="B30" s="20" t="s">
        <v>153</v>
      </c>
      <c r="C30" s="562"/>
      <c r="D30" s="562"/>
      <c r="E30" s="562"/>
      <c r="F30" s="562"/>
      <c r="G30" s="562"/>
      <c r="H30" s="562"/>
      <c r="I30" s="562">
        <f t="shared" si="4"/>
        <v>0</v>
      </c>
    </row>
    <row r="31" spans="1:9" x14ac:dyDescent="0.15">
      <c r="A31" s="368"/>
      <c r="B31" s="20" t="s">
        <v>282</v>
      </c>
      <c r="C31" s="562"/>
      <c r="D31" s="562"/>
      <c r="E31" s="562"/>
      <c r="F31" s="562"/>
      <c r="G31" s="562"/>
      <c r="H31" s="562"/>
      <c r="I31" s="562">
        <f t="shared" si="4"/>
        <v>0</v>
      </c>
    </row>
    <row r="32" spans="1:9" x14ac:dyDescent="0.15">
      <c r="A32" s="532"/>
      <c r="B32" s="341" t="s">
        <v>188</v>
      </c>
      <c r="C32" s="562"/>
      <c r="D32" s="562"/>
      <c r="E32" s="562"/>
      <c r="F32" s="562"/>
      <c r="G32" s="562"/>
      <c r="H32" s="562"/>
      <c r="I32" s="562">
        <f t="shared" si="4"/>
        <v>0</v>
      </c>
    </row>
    <row r="33" spans="1:9" x14ac:dyDescent="0.15">
      <c r="A33" s="532"/>
      <c r="B33" s="341" t="s">
        <v>189</v>
      </c>
      <c r="C33" s="562"/>
      <c r="D33" s="562"/>
      <c r="E33" s="562"/>
      <c r="F33" s="562"/>
      <c r="G33" s="562"/>
      <c r="H33" s="562"/>
      <c r="I33" s="562">
        <f t="shared" si="4"/>
        <v>0</v>
      </c>
    </row>
    <row r="34" spans="1:9" x14ac:dyDescent="0.15">
      <c r="A34" s="532"/>
      <c r="B34" s="341" t="s">
        <v>190</v>
      </c>
      <c r="C34" s="562"/>
      <c r="D34" s="562"/>
      <c r="E34" s="562"/>
      <c r="F34" s="562"/>
      <c r="G34" s="562"/>
      <c r="H34" s="562"/>
      <c r="I34" s="562">
        <f t="shared" si="4"/>
        <v>0</v>
      </c>
    </row>
    <row r="35" spans="1:9" ht="18" customHeight="1" x14ac:dyDescent="0.15">
      <c r="A35" s="532"/>
      <c r="B35" s="533" t="s">
        <v>192</v>
      </c>
      <c r="C35" s="562"/>
      <c r="D35" s="562"/>
      <c r="E35" s="562"/>
      <c r="F35" s="562"/>
      <c r="G35" s="562"/>
      <c r="H35" s="562"/>
      <c r="I35" s="562">
        <f t="shared" si="4"/>
        <v>0</v>
      </c>
    </row>
    <row r="36" spans="1:9" x14ac:dyDescent="0.15">
      <c r="A36" s="368"/>
      <c r="B36" s="20" t="s">
        <v>283</v>
      </c>
      <c r="C36" s="562"/>
      <c r="D36" s="562"/>
      <c r="E36" s="562"/>
      <c r="F36" s="562"/>
      <c r="G36" s="562"/>
      <c r="H36" s="562"/>
      <c r="I36" s="562">
        <f t="shared" si="4"/>
        <v>0</v>
      </c>
    </row>
    <row r="37" spans="1:9" x14ac:dyDescent="0.15">
      <c r="A37" s="368"/>
      <c r="B37" s="20" t="s">
        <v>282</v>
      </c>
      <c r="C37" s="562"/>
      <c r="D37" s="562"/>
      <c r="E37" s="562"/>
      <c r="F37" s="562"/>
      <c r="G37" s="562"/>
      <c r="H37" s="562"/>
      <c r="I37" s="562">
        <f t="shared" si="4"/>
        <v>0</v>
      </c>
    </row>
    <row r="38" spans="1:9" x14ac:dyDescent="0.15">
      <c r="A38" s="368"/>
      <c r="B38" s="20" t="s">
        <v>284</v>
      </c>
      <c r="C38" s="562"/>
      <c r="D38" s="562"/>
      <c r="E38" s="562"/>
      <c r="F38" s="562"/>
      <c r="G38" s="562"/>
      <c r="H38" s="562"/>
      <c r="I38" s="562">
        <f t="shared" si="4"/>
        <v>0</v>
      </c>
    </row>
    <row r="39" spans="1:9" x14ac:dyDescent="0.15">
      <c r="A39" s="368"/>
      <c r="B39" s="20"/>
      <c r="C39" s="562"/>
      <c r="D39" s="562"/>
      <c r="E39" s="562"/>
      <c r="F39" s="562"/>
      <c r="G39" s="562"/>
      <c r="H39" s="562"/>
      <c r="I39" s="562">
        <f t="shared" si="4"/>
        <v>0</v>
      </c>
    </row>
    <row r="40" spans="1:9" ht="15" thickBot="1" x14ac:dyDescent="0.2">
      <c r="A40" s="381" t="s">
        <v>196</v>
      </c>
      <c r="B40" s="382"/>
      <c r="C40" s="347">
        <f t="shared" ref="C40:I40" si="5">SUM(C25:C39)</f>
        <v>0</v>
      </c>
      <c r="D40" s="347">
        <f t="shared" si="5"/>
        <v>0</v>
      </c>
      <c r="E40" s="347">
        <f t="shared" si="5"/>
        <v>0</v>
      </c>
      <c r="F40" s="347">
        <f t="shared" si="5"/>
        <v>0</v>
      </c>
      <c r="G40" s="347">
        <f t="shared" si="5"/>
        <v>0</v>
      </c>
      <c r="H40" s="347">
        <f t="shared" si="5"/>
        <v>0</v>
      </c>
      <c r="I40" s="347">
        <f t="shared" si="5"/>
        <v>0</v>
      </c>
    </row>
    <row r="41" spans="1:9" ht="18.75" customHeight="1" thickBot="1" x14ac:dyDescent="0.2">
      <c r="A41" s="380" t="s">
        <v>197</v>
      </c>
      <c r="B41" s="350"/>
      <c r="C41" s="351">
        <f t="shared" ref="C41:I41" si="6">C23+C40</f>
        <v>812475</v>
      </c>
      <c r="D41" s="351">
        <f t="shared" si="6"/>
        <v>292056</v>
      </c>
      <c r="E41" s="351">
        <f t="shared" si="6"/>
        <v>1444532</v>
      </c>
      <c r="F41" s="351">
        <f t="shared" si="6"/>
        <v>0</v>
      </c>
      <c r="G41" s="351">
        <f t="shared" si="6"/>
        <v>0</v>
      </c>
      <c r="H41" s="351">
        <f t="shared" si="6"/>
        <v>0</v>
      </c>
      <c r="I41" s="351">
        <f t="shared" si="6"/>
        <v>2549063</v>
      </c>
    </row>
    <row r="42" spans="1:9" ht="19.5" customHeight="1" thickBot="1" x14ac:dyDescent="0.2">
      <c r="A42" s="383" t="s">
        <v>285</v>
      </c>
      <c r="B42" s="359" t="s">
        <v>198</v>
      </c>
      <c r="C42" s="562"/>
      <c r="D42" s="562"/>
      <c r="E42" s="562"/>
      <c r="F42" s="562"/>
      <c r="G42" s="562"/>
      <c r="H42" s="562"/>
      <c r="I42" s="562">
        <f>SUM(C42:H42)</f>
        <v>0</v>
      </c>
    </row>
    <row r="43" spans="1:9" ht="21.75" customHeight="1" thickBot="1" x14ac:dyDescent="0.2">
      <c r="A43" s="384" t="s">
        <v>199</v>
      </c>
      <c r="B43" s="385"/>
      <c r="C43" s="386">
        <f t="shared" ref="C43:I43" si="7">C41-C42</f>
        <v>812475</v>
      </c>
      <c r="D43" s="386">
        <f t="shared" si="7"/>
        <v>292056</v>
      </c>
      <c r="E43" s="386">
        <f t="shared" si="7"/>
        <v>1444532</v>
      </c>
      <c r="F43" s="386">
        <f t="shared" si="7"/>
        <v>0</v>
      </c>
      <c r="G43" s="386">
        <f t="shared" si="7"/>
        <v>0</v>
      </c>
      <c r="H43" s="386">
        <f t="shared" si="7"/>
        <v>0</v>
      </c>
      <c r="I43" s="386">
        <f t="shared" si="7"/>
        <v>2549063</v>
      </c>
    </row>
    <row r="44" spans="1:9" ht="15" thickTop="1" x14ac:dyDescent="0.15"/>
    <row r="45" spans="1:9" x14ac:dyDescent="0.15">
      <c r="H45" s="65" t="str" cm="1">
        <f t="array" ref="H45">SchoolName</f>
        <v>ThrivePoint Academy Nevada</v>
      </c>
      <c r="I45" s="435"/>
    </row>
    <row r="46" spans="1:9" x14ac:dyDescent="0.15">
      <c r="H46" s="305" t="str" cm="1">
        <f t="array" ref="H46">"FYE "&amp;TEXT(FYE_Date,"mm/dd/yy")</f>
        <v>FYE 06/30/25</v>
      </c>
      <c r="I46" s="435"/>
    </row>
    <row r="47" spans="1:9" x14ac:dyDescent="0.15">
      <c r="A47" s="368"/>
      <c r="B47" s="5"/>
      <c r="C47" s="51" t="s">
        <v>108</v>
      </c>
      <c r="D47" s="125"/>
      <c r="H47" s="65" t="str">
        <f>Budget</f>
        <v>Final</v>
      </c>
      <c r="I47" s="434" t="s">
        <v>297</v>
      </c>
    </row>
    <row r="48" spans="1:9" ht="19.5" customHeight="1" x14ac:dyDescent="0.15">
      <c r="A48" s="6" t="s">
        <v>286</v>
      </c>
      <c r="H48" s="742" t="s">
        <v>985</v>
      </c>
      <c r="I48" s="51" t="s">
        <v>298</v>
      </c>
    </row>
  </sheetData>
  <mergeCells count="1">
    <mergeCell ref="A1:B1"/>
  </mergeCells>
  <hyperlinks>
    <hyperlink ref="H48" location="TOCpage" display="TOC" xr:uid="{AAA6255D-C52B-4BDC-A85B-726D1D6231C6}"/>
  </hyperlinks>
  <pageMargins left="0.55000000000000004" right="0" top="0.5" bottom="0.25" header="0.5" footer="0"/>
  <pageSetup scale="70" orientation="landscape" r:id="rId1"/>
  <headerFooter alignWithMargins="0">
    <oddFooter>&amp;C&amp;8FORM 4405LGF
Last Revised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K49"/>
  <sheetViews>
    <sheetView view="pageBreakPreview" topLeftCell="A15" zoomScaleNormal="100" zoomScaleSheetLayoutView="100" workbookViewId="0">
      <selection activeCell="G41" sqref="G41"/>
    </sheetView>
  </sheetViews>
  <sheetFormatPr baseColWidth="10" defaultColWidth="9.1640625" defaultRowHeight="14" x14ac:dyDescent="0.15"/>
  <cols>
    <col min="1" max="1" width="1.5" style="36" customWidth="1"/>
    <col min="2" max="2" width="6.5" style="36" customWidth="1"/>
    <col min="3" max="3" width="39.83203125" style="3" customWidth="1"/>
    <col min="4" max="5" width="15.6640625" style="3" customWidth="1"/>
    <col min="6" max="6" width="15.83203125" style="3" customWidth="1"/>
    <col min="7" max="7" width="18.33203125" style="3" customWidth="1"/>
    <col min="8" max="8" width="17.1640625" style="3" customWidth="1"/>
    <col min="9" max="9" width="1.5" style="3" customWidth="1"/>
    <col min="10" max="10" width="9.1640625" style="3"/>
    <col min="11" max="11" width="5.5" style="3" customWidth="1"/>
    <col min="12" max="16384" width="9.1640625" style="3"/>
  </cols>
  <sheetData>
    <row r="1" spans="1:8" x14ac:dyDescent="0.15">
      <c r="A1" s="31"/>
      <c r="B1" s="31"/>
      <c r="C1" s="32"/>
      <c r="D1" s="33">
        <v>-1</v>
      </c>
      <c r="E1" s="34">
        <v>-2</v>
      </c>
      <c r="F1" s="76">
        <v>-3</v>
      </c>
      <c r="G1" s="35">
        <v>-4</v>
      </c>
    </row>
    <row r="2" spans="1:8" x14ac:dyDescent="0.15">
      <c r="C2" s="11"/>
      <c r="D2" s="11"/>
      <c r="E2" s="45" t="s">
        <v>62</v>
      </c>
      <c r="F2" s="924" t="str">
        <f>"BUDGET YEAR ENDING "&amp;TEXT('Form 1'!$C$138,"mm/dd/yy")</f>
        <v>BUDGET YEAR ENDING 06/30/25</v>
      </c>
      <c r="G2" s="925"/>
    </row>
    <row r="3" spans="1:8" s="40" customFormat="1" ht="15.75" customHeight="1" x14ac:dyDescent="0.15">
      <c r="A3" s="73"/>
      <c r="B3" s="552"/>
      <c r="C3" s="553"/>
      <c r="D3" s="69" t="s">
        <v>299</v>
      </c>
      <c r="E3" s="69" t="s">
        <v>300</v>
      </c>
      <c r="F3" s="75"/>
      <c r="G3" s="75"/>
      <c r="H3" s="71"/>
    </row>
    <row r="4" spans="1:8" s="40" customFormat="1" ht="15.75" customHeight="1" x14ac:dyDescent="0.15">
      <c r="A4" s="73"/>
      <c r="B4" s="552"/>
      <c r="C4" s="553" t="s">
        <v>217</v>
      </c>
      <c r="D4" s="69" t="s">
        <v>301</v>
      </c>
      <c r="E4" s="69" t="s">
        <v>301</v>
      </c>
      <c r="F4" s="72" t="s">
        <v>302</v>
      </c>
      <c r="G4" s="72" t="s">
        <v>303</v>
      </c>
      <c r="H4" s="72" t="s">
        <v>968</v>
      </c>
    </row>
    <row r="5" spans="1:8" s="40" customFormat="1" ht="15" customHeight="1" x14ac:dyDescent="0.15">
      <c r="A5" s="37"/>
      <c r="B5" s="554"/>
      <c r="C5" s="555"/>
      <c r="D5" s="322">
        <f>'Form 1'!$C$129</f>
        <v>45107</v>
      </c>
      <c r="E5" s="322">
        <f>'Form 1'!$C$133</f>
        <v>45473</v>
      </c>
      <c r="F5" s="70" t="s">
        <v>304</v>
      </c>
      <c r="G5" s="70" t="s">
        <v>304</v>
      </c>
      <c r="H5" s="70" t="s">
        <v>969</v>
      </c>
    </row>
    <row r="6" spans="1:8" ht="21" customHeight="1" x14ac:dyDescent="0.15">
      <c r="A6" s="139" t="s">
        <v>305</v>
      </c>
      <c r="B6" s="139"/>
      <c r="C6" s="140" t="s">
        <v>306</v>
      </c>
      <c r="D6" s="115"/>
      <c r="E6" s="115"/>
      <c r="F6" s="115"/>
      <c r="G6" s="115"/>
      <c r="H6" s="115"/>
    </row>
    <row r="7" spans="1:8" x14ac:dyDescent="0.15">
      <c r="A7" s="141" t="s">
        <v>307</v>
      </c>
      <c r="B7" s="142"/>
      <c r="C7" s="104" t="s">
        <v>308</v>
      </c>
      <c r="D7" s="562">
        <v>0</v>
      </c>
      <c r="E7" s="562">
        <v>0</v>
      </c>
      <c r="F7" s="562"/>
      <c r="G7" s="562"/>
      <c r="H7" s="562"/>
    </row>
    <row r="8" spans="1:8" x14ac:dyDescent="0.15">
      <c r="A8" s="142"/>
      <c r="B8" s="142" t="s">
        <v>309</v>
      </c>
      <c r="C8" s="104" t="s">
        <v>310</v>
      </c>
      <c r="D8" s="562">
        <v>0</v>
      </c>
      <c r="E8" s="562">
        <v>0</v>
      </c>
      <c r="F8" s="562"/>
      <c r="G8" s="562"/>
      <c r="H8" s="562"/>
    </row>
    <row r="9" spans="1:8" x14ac:dyDescent="0.15">
      <c r="A9" s="142"/>
      <c r="B9" s="142" t="s">
        <v>311</v>
      </c>
      <c r="C9" s="104" t="s">
        <v>312</v>
      </c>
      <c r="D9" s="562">
        <v>0</v>
      </c>
      <c r="E9" s="562"/>
      <c r="F9" s="562"/>
      <c r="G9" s="562"/>
      <c r="H9" s="562"/>
    </row>
    <row r="10" spans="1:8" x14ac:dyDescent="0.15">
      <c r="A10" s="142"/>
      <c r="B10" s="142" t="s">
        <v>313</v>
      </c>
      <c r="C10" s="104" t="s">
        <v>314</v>
      </c>
      <c r="D10" s="562">
        <v>0</v>
      </c>
      <c r="E10" s="562"/>
      <c r="F10" s="562"/>
      <c r="G10" s="562"/>
      <c r="H10" s="562"/>
    </row>
    <row r="11" spans="1:8" x14ac:dyDescent="0.15">
      <c r="A11" s="142" t="s">
        <v>315</v>
      </c>
      <c r="B11" s="142"/>
      <c r="C11" s="104" t="s">
        <v>316</v>
      </c>
      <c r="D11" s="562">
        <v>0</v>
      </c>
      <c r="E11" s="562"/>
      <c r="F11" s="562"/>
      <c r="G11" s="562"/>
      <c r="H11" s="562"/>
    </row>
    <row r="12" spans="1:8" x14ac:dyDescent="0.15">
      <c r="A12" s="142" t="s">
        <v>317</v>
      </c>
      <c r="B12" s="142"/>
      <c r="C12" s="104" t="s">
        <v>318</v>
      </c>
      <c r="D12" s="562">
        <v>0</v>
      </c>
      <c r="E12" s="562"/>
      <c r="F12" s="562"/>
      <c r="G12" s="562"/>
      <c r="H12" s="562"/>
    </row>
    <row r="13" spans="1:8" x14ac:dyDescent="0.15">
      <c r="A13" s="142" t="s">
        <v>319</v>
      </c>
      <c r="B13" s="142"/>
      <c r="C13" s="104" t="s">
        <v>320</v>
      </c>
      <c r="D13" s="562">
        <v>0</v>
      </c>
      <c r="E13" s="562"/>
      <c r="F13" s="562"/>
      <c r="G13" s="562"/>
      <c r="H13" s="562"/>
    </row>
    <row r="14" spans="1:8" x14ac:dyDescent="0.15">
      <c r="A14" s="141" t="s">
        <v>321</v>
      </c>
      <c r="B14" s="142"/>
      <c r="C14" s="104" t="s">
        <v>322</v>
      </c>
      <c r="D14" s="562">
        <v>0</v>
      </c>
      <c r="E14" s="562"/>
      <c r="F14" s="562"/>
      <c r="G14" s="562"/>
      <c r="H14" s="562"/>
    </row>
    <row r="15" spans="1:8" x14ac:dyDescent="0.15">
      <c r="A15" s="141" t="s">
        <v>323</v>
      </c>
      <c r="B15" s="142"/>
      <c r="C15" s="104" t="s">
        <v>324</v>
      </c>
      <c r="D15" s="562">
        <v>0</v>
      </c>
      <c r="E15" s="562"/>
      <c r="F15" s="562"/>
      <c r="G15" s="562"/>
      <c r="H15" s="562"/>
    </row>
    <row r="16" spans="1:8" x14ac:dyDescent="0.15">
      <c r="A16" s="141" t="s">
        <v>325</v>
      </c>
      <c r="B16" s="142"/>
      <c r="C16" s="104" t="s">
        <v>326</v>
      </c>
      <c r="D16" s="562">
        <v>0</v>
      </c>
      <c r="E16" s="562"/>
      <c r="F16" s="562"/>
      <c r="G16" s="562"/>
      <c r="H16" s="562"/>
    </row>
    <row r="17" spans="1:8" x14ac:dyDescent="0.15">
      <c r="A17" s="289"/>
      <c r="B17" s="141" t="s">
        <v>327</v>
      </c>
      <c r="C17" s="104" t="s">
        <v>328</v>
      </c>
      <c r="D17" s="562">
        <v>0</v>
      </c>
      <c r="E17" s="562"/>
      <c r="F17" s="562"/>
      <c r="G17" s="562"/>
      <c r="H17" s="562"/>
    </row>
    <row r="18" spans="1:8" x14ac:dyDescent="0.15">
      <c r="A18" s="5"/>
      <c r="B18" s="141" t="s">
        <v>329</v>
      </c>
      <c r="C18" s="98" t="s">
        <v>330</v>
      </c>
      <c r="D18" s="562">
        <v>0</v>
      </c>
      <c r="E18" s="562"/>
      <c r="F18" s="562"/>
      <c r="G18" s="562"/>
      <c r="H18" s="562"/>
    </row>
    <row r="19" spans="1:8" x14ac:dyDescent="0.15">
      <c r="A19" s="141" t="s">
        <v>331</v>
      </c>
      <c r="B19" s="142"/>
      <c r="C19" s="104" t="s">
        <v>332</v>
      </c>
      <c r="D19" s="562">
        <v>0</v>
      </c>
      <c r="E19" s="562"/>
      <c r="F19" s="562"/>
      <c r="G19" s="562"/>
      <c r="H19" s="562"/>
    </row>
    <row r="20" spans="1:8" x14ac:dyDescent="0.15">
      <c r="A20" s="5"/>
      <c r="B20" s="141" t="s">
        <v>333</v>
      </c>
      <c r="C20" s="104" t="s">
        <v>334</v>
      </c>
      <c r="D20" s="562">
        <v>0</v>
      </c>
      <c r="E20" s="562"/>
      <c r="F20" s="562"/>
      <c r="G20" s="562"/>
      <c r="H20" s="562"/>
    </row>
    <row r="21" spans="1:8" x14ac:dyDescent="0.15">
      <c r="A21" s="142"/>
      <c r="B21" s="142"/>
      <c r="C21" s="104"/>
      <c r="D21" s="102"/>
      <c r="E21" s="102"/>
      <c r="F21" s="102"/>
      <c r="G21" s="102"/>
      <c r="H21" s="102"/>
    </row>
    <row r="22" spans="1:8" ht="21.75" customHeight="1" thickBot="1" x14ac:dyDescent="0.2">
      <c r="A22" s="145" t="s">
        <v>335</v>
      </c>
      <c r="B22" s="146"/>
      <c r="C22" s="121"/>
      <c r="D22" s="122">
        <f>SUM(D7:D20)</f>
        <v>0</v>
      </c>
      <c r="E22" s="122">
        <f t="shared" ref="E22:H22" si="0">SUM(E7:E20)</f>
        <v>0</v>
      </c>
      <c r="F22" s="122">
        <f t="shared" si="0"/>
        <v>0</v>
      </c>
      <c r="G22" s="122">
        <f t="shared" si="0"/>
        <v>0</v>
      </c>
      <c r="H22" s="122">
        <f t="shared" si="0"/>
        <v>0</v>
      </c>
    </row>
    <row r="23" spans="1:8" ht="21.75" customHeight="1" thickTop="1" x14ac:dyDescent="0.15">
      <c r="A23" s="542" t="s">
        <v>336</v>
      </c>
      <c r="B23" s="508"/>
      <c r="C23" s="543" t="s">
        <v>337</v>
      </c>
      <c r="D23" s="115"/>
      <c r="E23" s="115"/>
      <c r="F23" s="115"/>
      <c r="G23" s="115"/>
      <c r="H23" s="115"/>
    </row>
    <row r="24" spans="1:8" ht="12.75" customHeight="1" x14ac:dyDescent="0.15">
      <c r="A24" s="177"/>
      <c r="B24" s="150"/>
      <c r="C24" s="544" t="s">
        <v>135</v>
      </c>
      <c r="D24" s="173"/>
      <c r="E24" s="173"/>
      <c r="F24" s="173"/>
      <c r="G24" s="173"/>
      <c r="H24" s="173"/>
    </row>
    <row r="25" spans="1:8" x14ac:dyDescent="0.15">
      <c r="A25" s="142"/>
      <c r="B25" s="545" t="s">
        <v>338</v>
      </c>
      <c r="C25" s="104" t="s">
        <v>339</v>
      </c>
      <c r="D25" s="562"/>
      <c r="E25" s="562"/>
      <c r="F25" s="562">
        <v>2095673</v>
      </c>
      <c r="G25" s="562">
        <v>2788898</v>
      </c>
      <c r="H25" s="562"/>
    </row>
    <row r="26" spans="1:8" x14ac:dyDescent="0.15">
      <c r="A26" s="142"/>
      <c r="B26" s="545" t="s">
        <v>340</v>
      </c>
      <c r="C26" s="104" t="s">
        <v>341</v>
      </c>
      <c r="D26" s="562"/>
      <c r="E26" s="562"/>
      <c r="F26" s="562"/>
      <c r="G26" s="562"/>
      <c r="H26" s="562"/>
    </row>
    <row r="27" spans="1:8" x14ac:dyDescent="0.15">
      <c r="A27" s="142"/>
      <c r="B27" s="545" t="s">
        <v>342</v>
      </c>
      <c r="C27" s="104" t="s">
        <v>343</v>
      </c>
      <c r="D27" s="562"/>
      <c r="E27" s="562"/>
      <c r="F27" s="562"/>
      <c r="G27" s="562"/>
      <c r="H27" s="562"/>
    </row>
    <row r="28" spans="1:8" x14ac:dyDescent="0.15">
      <c r="A28" s="142"/>
      <c r="B28" s="545" t="s">
        <v>344</v>
      </c>
      <c r="C28" s="104" t="s">
        <v>345</v>
      </c>
      <c r="D28" s="562"/>
      <c r="E28" s="562"/>
      <c r="F28" s="562"/>
      <c r="G28" s="562"/>
      <c r="H28" s="562"/>
    </row>
    <row r="29" spans="1:8" x14ac:dyDescent="0.15">
      <c r="A29" s="142" t="s">
        <v>346</v>
      </c>
      <c r="B29" s="546"/>
      <c r="C29" s="104" t="s">
        <v>347</v>
      </c>
      <c r="D29" s="562"/>
      <c r="E29" s="562"/>
      <c r="F29" s="562"/>
      <c r="G29" s="562"/>
      <c r="H29" s="562"/>
    </row>
    <row r="30" spans="1:8" x14ac:dyDescent="0.15">
      <c r="A30" s="142"/>
      <c r="B30" s="545" t="s">
        <v>348</v>
      </c>
      <c r="C30" s="104" t="s">
        <v>349</v>
      </c>
      <c r="D30" s="562"/>
      <c r="E30" s="562"/>
      <c r="F30" s="562"/>
      <c r="G30" s="562"/>
      <c r="H30" s="562"/>
    </row>
    <row r="31" spans="1:8" x14ac:dyDescent="0.15">
      <c r="A31" s="142"/>
      <c r="B31" s="545" t="s">
        <v>350</v>
      </c>
      <c r="C31" s="104" t="s">
        <v>351</v>
      </c>
      <c r="D31" s="562"/>
      <c r="E31" s="562"/>
      <c r="F31" s="562"/>
      <c r="G31" s="562"/>
      <c r="H31" s="562"/>
    </row>
    <row r="32" spans="1:8" x14ac:dyDescent="0.15">
      <c r="A32" s="142"/>
      <c r="B32" s="545" t="s">
        <v>352</v>
      </c>
      <c r="C32" s="104" t="s">
        <v>353</v>
      </c>
      <c r="D32" s="562"/>
      <c r="E32" s="562"/>
      <c r="F32" s="562"/>
      <c r="G32" s="562"/>
      <c r="H32" s="562"/>
    </row>
    <row r="33" spans="1:11" x14ac:dyDescent="0.15">
      <c r="A33" s="142" t="s">
        <v>354</v>
      </c>
      <c r="B33" s="546"/>
      <c r="C33" s="104" t="s">
        <v>355</v>
      </c>
      <c r="D33" s="562"/>
      <c r="E33" s="562"/>
      <c r="F33" s="562"/>
      <c r="G33" s="562"/>
      <c r="H33" s="562"/>
      <c r="K33" s="42"/>
    </row>
    <row r="34" spans="1:11" x14ac:dyDescent="0.15">
      <c r="A34" s="142" t="s">
        <v>356</v>
      </c>
      <c r="B34" s="547"/>
      <c r="C34" s="104" t="s">
        <v>357</v>
      </c>
      <c r="D34" s="562"/>
      <c r="E34" s="562"/>
      <c r="F34" s="562"/>
      <c r="G34" s="562"/>
      <c r="H34" s="562"/>
    </row>
    <row r="35" spans="1:11" ht="20.25" customHeight="1" thickBot="1" x14ac:dyDescent="0.2">
      <c r="A35" s="145" t="s">
        <v>358</v>
      </c>
      <c r="B35" s="146"/>
      <c r="C35" s="121"/>
      <c r="D35" s="122">
        <f>SUM(D25:D34)</f>
        <v>0</v>
      </c>
      <c r="E35" s="122">
        <f t="shared" ref="E35:H35" si="1">SUM(E25:E34)</f>
        <v>0</v>
      </c>
      <c r="F35" s="122">
        <f t="shared" si="1"/>
        <v>2095673</v>
      </c>
      <c r="G35" s="122">
        <f t="shared" si="1"/>
        <v>2788898</v>
      </c>
      <c r="H35" s="122">
        <f t="shared" si="1"/>
        <v>0</v>
      </c>
    </row>
    <row r="36" spans="1:11" ht="21" customHeight="1" thickTop="1" x14ac:dyDescent="0.15">
      <c r="A36" s="152" t="s">
        <v>359</v>
      </c>
      <c r="B36" s="152"/>
      <c r="C36" s="140" t="s">
        <v>360</v>
      </c>
      <c r="D36" s="167"/>
      <c r="E36" s="98"/>
      <c r="F36" s="98"/>
      <c r="G36" s="98"/>
      <c r="H36" s="98"/>
    </row>
    <row r="37" spans="1:11" ht="12" customHeight="1" x14ac:dyDescent="0.15">
      <c r="A37" s="154" t="s">
        <v>361</v>
      </c>
      <c r="B37" s="155"/>
      <c r="C37" s="104" t="s">
        <v>362</v>
      </c>
      <c r="D37" s="562"/>
      <c r="E37" s="562"/>
      <c r="F37" s="562"/>
      <c r="G37" s="562"/>
      <c r="H37" s="562"/>
    </row>
    <row r="38" spans="1:11" x14ac:dyDescent="0.15">
      <c r="A38" s="154" t="s">
        <v>363</v>
      </c>
      <c r="B38" s="155"/>
      <c r="C38" s="104" t="s">
        <v>364</v>
      </c>
      <c r="D38" s="562"/>
      <c r="E38" s="562"/>
      <c r="F38" s="562"/>
      <c r="G38" s="562"/>
      <c r="H38" s="562"/>
    </row>
    <row r="39" spans="1:11" x14ac:dyDescent="0.15">
      <c r="A39" s="155" t="s">
        <v>365</v>
      </c>
      <c r="B39" s="155"/>
      <c r="C39" s="104" t="s">
        <v>366</v>
      </c>
      <c r="D39" s="562"/>
      <c r="E39" s="562"/>
      <c r="F39" s="562"/>
      <c r="G39" s="562"/>
      <c r="H39" s="562"/>
    </row>
    <row r="40" spans="1:11" x14ac:dyDescent="0.15">
      <c r="A40" s="154" t="s">
        <v>367</v>
      </c>
      <c r="B40" s="155"/>
      <c r="C40" s="104" t="s">
        <v>368</v>
      </c>
      <c r="D40" s="562"/>
      <c r="E40" s="562"/>
      <c r="F40" s="562">
        <v>569852</v>
      </c>
      <c r="G40" s="562">
        <v>417840</v>
      </c>
      <c r="H40" s="562"/>
    </row>
    <row r="41" spans="1:11" x14ac:dyDescent="0.15">
      <c r="A41" s="155" t="s">
        <v>369</v>
      </c>
      <c r="B41" s="155"/>
      <c r="C41" s="104" t="s">
        <v>370</v>
      </c>
      <c r="D41" s="562"/>
      <c r="E41" s="562"/>
      <c r="F41" s="562"/>
      <c r="G41" s="562"/>
      <c r="H41" s="562"/>
    </row>
    <row r="42" spans="1:11" x14ac:dyDescent="0.15">
      <c r="A42" s="154" t="s">
        <v>371</v>
      </c>
      <c r="B42" s="155"/>
      <c r="C42" s="104" t="s">
        <v>372</v>
      </c>
      <c r="D42" s="562"/>
      <c r="E42" s="562"/>
      <c r="F42" s="562"/>
      <c r="G42" s="562"/>
      <c r="H42" s="562"/>
    </row>
    <row r="43" spans="1:11" ht="15" thickBot="1" x14ac:dyDescent="0.2">
      <c r="A43" s="158" t="s">
        <v>373</v>
      </c>
      <c r="B43" s="159"/>
      <c r="C43" s="121"/>
      <c r="D43" s="780">
        <f>SUM(D37:D42)</f>
        <v>0</v>
      </c>
      <c r="E43" s="780">
        <f t="shared" ref="E43:H43" si="2">SUM(E37:E42)</f>
        <v>0</v>
      </c>
      <c r="F43" s="780">
        <f t="shared" si="2"/>
        <v>569852</v>
      </c>
      <c r="G43" s="780">
        <f t="shared" si="2"/>
        <v>417840</v>
      </c>
      <c r="H43" s="780">
        <f t="shared" si="2"/>
        <v>0</v>
      </c>
    </row>
    <row r="44" spans="1:11" ht="15" thickTop="1" x14ac:dyDescent="0.15">
      <c r="A44" s="150"/>
      <c r="B44" s="150"/>
      <c r="C44" s="124"/>
      <c r="D44" s="124"/>
      <c r="E44" s="124"/>
      <c r="F44" s="124"/>
      <c r="G44" s="124"/>
    </row>
    <row r="45" spans="1:11" x14ac:dyDescent="0.15">
      <c r="A45" s="150"/>
      <c r="B45" s="150"/>
      <c r="C45" s="124"/>
      <c r="D45" s="124"/>
      <c r="E45" s="124"/>
      <c r="F45" s="124"/>
      <c r="G45" s="124"/>
      <c r="H45" s="65" t="str" cm="1">
        <f t="array" ref="H45">SchoolName</f>
        <v>ThrivePoint Academy Nevada</v>
      </c>
    </row>
    <row r="46" spans="1:11" x14ac:dyDescent="0.15">
      <c r="A46" s="142"/>
      <c r="B46" s="142"/>
      <c r="C46" s="100"/>
      <c r="D46" s="124" t="s">
        <v>108</v>
      </c>
      <c r="E46" s="124"/>
      <c r="F46" s="125"/>
      <c r="G46" s="124"/>
      <c r="H46" s="305" t="str" cm="1">
        <f t="array" ref="H46">"FYE "&amp;TEXT(FYE_Date,"mm/dd/yy")</f>
        <v>FYE 06/30/25</v>
      </c>
    </row>
    <row r="47" spans="1:11" ht="14.25" customHeight="1" x14ac:dyDescent="0.15">
      <c r="A47" s="141"/>
      <c r="B47" s="141"/>
      <c r="C47" s="151"/>
      <c r="D47" s="150" t="s">
        <v>374</v>
      </c>
      <c r="E47" s="124"/>
      <c r="F47" s="124"/>
      <c r="G47" s="124"/>
      <c r="H47" s="65" t="str">
        <f>Budget</f>
        <v>Final</v>
      </c>
    </row>
    <row r="48" spans="1:11" ht="17.25" customHeight="1" x14ac:dyDescent="0.15">
      <c r="A48" s="150"/>
      <c r="B48" s="150"/>
      <c r="C48" s="124"/>
      <c r="D48" s="124"/>
      <c r="E48" s="124"/>
      <c r="F48" s="124"/>
      <c r="G48" s="549" t="s">
        <v>30</v>
      </c>
      <c r="H48" s="742" t="s">
        <v>985</v>
      </c>
    </row>
    <row r="49" spans="1:7" x14ac:dyDescent="0.15">
      <c r="A49" s="150"/>
      <c r="B49" s="150"/>
      <c r="C49" s="124"/>
      <c r="D49" s="124"/>
      <c r="E49" s="124"/>
      <c r="F49" s="80"/>
      <c r="G49" s="305" t="s">
        <v>375</v>
      </c>
    </row>
  </sheetData>
  <mergeCells count="1">
    <mergeCell ref="F2:G2"/>
  </mergeCells>
  <phoneticPr fontId="0" type="noConversion"/>
  <hyperlinks>
    <hyperlink ref="H48" location="TOCpage" display="TOC" xr:uid="{FCDE1544-1A3F-4C9C-977C-85A36660DFD4}"/>
  </hyperlinks>
  <pageMargins left="0.55000000000000004" right="0" top="0.5" bottom="0.25" header="0.5" footer="0"/>
  <pageSetup scale="71" orientation="portrait" r:id="rId1"/>
  <headerFooter alignWithMargins="0">
    <oddFooter>&amp;C&amp;8FORM 4405LGF
Last Revised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  <pageSetUpPr fitToPage="1"/>
  </sheetPr>
  <dimension ref="A1:H60"/>
  <sheetViews>
    <sheetView zoomScale="145" zoomScaleNormal="145" workbookViewId="0">
      <selection activeCell="G37" sqref="G37"/>
    </sheetView>
  </sheetViews>
  <sheetFormatPr baseColWidth="10" defaultColWidth="9.1640625" defaultRowHeight="14" x14ac:dyDescent="0.15"/>
  <cols>
    <col min="1" max="1" width="2" style="4" customWidth="1"/>
    <col min="2" max="2" width="5.5" style="4" customWidth="1"/>
    <col min="3" max="3" width="31.6640625" style="3" customWidth="1"/>
    <col min="4" max="5" width="15.6640625" style="3" customWidth="1"/>
    <col min="6" max="6" width="16.5" style="3" customWidth="1"/>
    <col min="7" max="7" width="15.6640625" style="3" customWidth="1"/>
    <col min="8" max="8" width="12.6640625" style="3" bestFit="1" customWidth="1"/>
    <col min="9" max="16384" width="9.1640625" style="3"/>
  </cols>
  <sheetData>
    <row r="1" spans="1:8" x14ac:dyDescent="0.15">
      <c r="A1" s="31"/>
      <c r="B1" s="31"/>
      <c r="C1" s="32"/>
      <c r="D1" s="33">
        <v>-1</v>
      </c>
      <c r="E1" s="34">
        <v>-2</v>
      </c>
      <c r="F1" s="35">
        <v>-3</v>
      </c>
      <c r="G1" s="35">
        <v>-4</v>
      </c>
    </row>
    <row r="2" spans="1:8" s="40" customFormat="1" ht="15.75" customHeight="1" x14ac:dyDescent="0.15">
      <c r="A2" s="73"/>
      <c r="C2" s="77"/>
      <c r="D2" s="77"/>
      <c r="E2" s="68" t="s">
        <v>62</v>
      </c>
      <c r="F2" s="924" t="str">
        <f>"BUDGET YEAR ENDING "&amp;TEXT('Form 1'!$C$138,"mm/dd/yy")</f>
        <v>BUDGET YEAR ENDING 06/30/25</v>
      </c>
      <c r="G2" s="925"/>
    </row>
    <row r="3" spans="1:8" s="40" customFormat="1" ht="15.75" customHeight="1" x14ac:dyDescent="0.15">
      <c r="A3" s="73"/>
      <c r="B3" s="926" t="s">
        <v>376</v>
      </c>
      <c r="C3" s="927"/>
      <c r="D3" s="69" t="s">
        <v>299</v>
      </c>
      <c r="E3" s="69" t="s">
        <v>300</v>
      </c>
      <c r="F3" s="75"/>
    </row>
    <row r="4" spans="1:8" s="40" customFormat="1" ht="15.75" customHeight="1" x14ac:dyDescent="0.15">
      <c r="A4" s="73"/>
      <c r="B4" s="926" t="s">
        <v>377</v>
      </c>
      <c r="C4" s="927"/>
      <c r="D4" s="69" t="s">
        <v>301</v>
      </c>
      <c r="E4" s="69" t="s">
        <v>301</v>
      </c>
      <c r="F4" s="72" t="s">
        <v>302</v>
      </c>
      <c r="G4" s="68" t="s">
        <v>303</v>
      </c>
      <c r="H4" s="19" t="s">
        <v>970</v>
      </c>
    </row>
    <row r="5" spans="1:8" s="40" customFormat="1" ht="15" customHeight="1" x14ac:dyDescent="0.15">
      <c r="A5" s="37"/>
      <c r="B5" s="554"/>
      <c r="C5" s="555"/>
      <c r="D5" s="322">
        <f>'Form 1'!C129</f>
        <v>45107</v>
      </c>
      <c r="E5" s="322">
        <f>'Form 1'!$C$133</f>
        <v>45473</v>
      </c>
      <c r="F5" s="70" t="s">
        <v>304</v>
      </c>
      <c r="G5" s="39" t="s">
        <v>304</v>
      </c>
      <c r="H5" s="19" t="s">
        <v>304</v>
      </c>
    </row>
    <row r="6" spans="1:8" ht="19.5" customHeight="1" x14ac:dyDescent="0.15">
      <c r="A6" s="152" t="s">
        <v>378</v>
      </c>
      <c r="B6" s="152"/>
      <c r="C6" s="140" t="s">
        <v>379</v>
      </c>
      <c r="D6" s="115"/>
      <c r="E6" s="115"/>
      <c r="F6" s="115"/>
      <c r="G6" s="116"/>
      <c r="H6" s="767"/>
    </row>
    <row r="7" spans="1:8" x14ac:dyDescent="0.15">
      <c r="A7" s="154" t="s">
        <v>380</v>
      </c>
      <c r="B7" s="288"/>
      <c r="C7" s="104" t="s">
        <v>381</v>
      </c>
      <c r="D7" s="562"/>
      <c r="E7" s="562"/>
      <c r="F7" s="562"/>
      <c r="G7" s="754"/>
      <c r="H7" s="562"/>
    </row>
    <row r="8" spans="1:8" x14ac:dyDescent="0.15">
      <c r="A8" s="155"/>
      <c r="B8" s="288" t="s">
        <v>382</v>
      </c>
      <c r="C8" s="104" t="s">
        <v>383</v>
      </c>
      <c r="D8" s="562"/>
      <c r="E8" s="562"/>
      <c r="F8" s="562"/>
      <c r="G8" s="754"/>
      <c r="H8" s="562"/>
    </row>
    <row r="9" spans="1:8" x14ac:dyDescent="0.15">
      <c r="A9" s="155"/>
      <c r="B9" s="288" t="s">
        <v>384</v>
      </c>
      <c r="C9" s="104" t="s">
        <v>385</v>
      </c>
      <c r="D9" s="562"/>
      <c r="E9" s="562"/>
      <c r="F9" s="562"/>
      <c r="G9" s="562"/>
      <c r="H9" s="566"/>
    </row>
    <row r="10" spans="1:8" x14ac:dyDescent="0.15">
      <c r="A10" s="155" t="s">
        <v>386</v>
      </c>
      <c r="B10" s="289"/>
      <c r="C10" s="104" t="s">
        <v>387</v>
      </c>
      <c r="D10" s="562"/>
      <c r="E10" s="562"/>
      <c r="F10" s="562"/>
      <c r="G10" s="562"/>
      <c r="H10" s="562"/>
    </row>
    <row r="11" spans="1:8" x14ac:dyDescent="0.15">
      <c r="A11" s="155" t="s">
        <v>388</v>
      </c>
      <c r="B11" s="289"/>
      <c r="C11" s="104" t="s">
        <v>389</v>
      </c>
      <c r="D11" s="562"/>
      <c r="E11" s="562"/>
      <c r="F11" s="562"/>
      <c r="G11" s="562"/>
      <c r="H11" s="562"/>
    </row>
    <row r="12" spans="1:8" x14ac:dyDescent="0.15">
      <c r="A12" s="154" t="s">
        <v>390</v>
      </c>
      <c r="B12" s="289"/>
      <c r="C12" s="104" t="s">
        <v>391</v>
      </c>
      <c r="D12" s="562"/>
      <c r="E12" s="562"/>
      <c r="F12" s="562"/>
      <c r="G12" s="562"/>
      <c r="H12" s="562"/>
    </row>
    <row r="13" spans="1:8" x14ac:dyDescent="0.15">
      <c r="A13" s="155" t="s">
        <v>392</v>
      </c>
      <c r="B13" s="289"/>
      <c r="C13" s="104" t="s">
        <v>393</v>
      </c>
      <c r="D13" s="562"/>
      <c r="E13" s="562"/>
      <c r="F13" s="562"/>
      <c r="G13" s="562"/>
      <c r="H13" s="562"/>
    </row>
    <row r="14" spans="1:8" x14ac:dyDescent="0.15">
      <c r="A14" s="154" t="s">
        <v>394</v>
      </c>
      <c r="B14" s="289"/>
      <c r="C14" s="104" t="s">
        <v>395</v>
      </c>
      <c r="D14" s="562"/>
      <c r="E14" s="562"/>
      <c r="F14" s="562"/>
      <c r="G14" s="562"/>
      <c r="H14" s="562"/>
    </row>
    <row r="15" spans="1:8" x14ac:dyDescent="0.15">
      <c r="A15" s="3"/>
      <c r="B15" s="155"/>
      <c r="C15" s="104"/>
      <c r="D15" s="562"/>
      <c r="E15" s="562"/>
      <c r="F15" s="562"/>
      <c r="G15" s="562"/>
      <c r="H15" s="562"/>
    </row>
    <row r="16" spans="1:8" ht="20.25" customHeight="1" thickBot="1" x14ac:dyDescent="0.2">
      <c r="A16" s="161" t="s">
        <v>396</v>
      </c>
      <c r="B16" s="162"/>
      <c r="C16" s="163"/>
      <c r="D16" s="164">
        <f>SUM(D7:D14)</f>
        <v>0</v>
      </c>
      <c r="E16" s="164">
        <f t="shared" ref="E16:H16" si="0">SUM(E7:E14)</f>
        <v>0</v>
      </c>
      <c r="F16" s="164">
        <f t="shared" si="0"/>
        <v>0</v>
      </c>
      <c r="G16" s="164">
        <f t="shared" si="0"/>
        <v>0</v>
      </c>
      <c r="H16" s="99">
        <f t="shared" si="0"/>
        <v>0</v>
      </c>
    </row>
    <row r="17" spans="1:8" ht="21.75" customHeight="1" x14ac:dyDescent="0.15">
      <c r="A17" s="287" t="s">
        <v>397</v>
      </c>
      <c r="B17" s="290"/>
      <c r="C17" s="291" t="s">
        <v>398</v>
      </c>
      <c r="D17" s="102"/>
      <c r="E17" s="102"/>
      <c r="F17" s="102"/>
      <c r="G17" s="103"/>
      <c r="H17" s="781"/>
    </row>
    <row r="18" spans="1:8" x14ac:dyDescent="0.15">
      <c r="A18" s="327"/>
      <c r="B18" s="328" t="s">
        <v>399</v>
      </c>
      <c r="C18" s="271"/>
      <c r="D18" s="562"/>
      <c r="E18" s="562"/>
      <c r="F18" s="562"/>
      <c r="G18" s="562"/>
      <c r="H18" s="566"/>
    </row>
    <row r="19" spans="1:8" x14ac:dyDescent="0.15">
      <c r="A19" s="155"/>
      <c r="B19" s="155" t="s">
        <v>400</v>
      </c>
      <c r="C19" s="104"/>
      <c r="D19" s="562"/>
      <c r="E19" s="562"/>
      <c r="F19" s="562">
        <f>350000+202260</f>
        <v>552260</v>
      </c>
      <c r="G19" s="562">
        <v>700000</v>
      </c>
      <c r="H19" s="562"/>
    </row>
    <row r="20" spans="1:8" ht="21.75" customHeight="1" thickBot="1" x14ac:dyDescent="0.2">
      <c r="A20" s="161" t="s">
        <v>401</v>
      </c>
      <c r="B20" s="162"/>
      <c r="C20" s="163"/>
      <c r="D20" s="164">
        <f>SUM(D18:D19)</f>
        <v>0</v>
      </c>
      <c r="E20" s="164">
        <f t="shared" ref="E20:H20" si="1">SUM(E18:E19)</f>
        <v>0</v>
      </c>
      <c r="F20" s="164">
        <f t="shared" si="1"/>
        <v>552260</v>
      </c>
      <c r="G20" s="164">
        <f>SUM(G18:G19)</f>
        <v>700000</v>
      </c>
      <c r="H20" s="164">
        <f t="shared" si="1"/>
        <v>0</v>
      </c>
    </row>
    <row r="21" spans="1:8" ht="18.75" customHeight="1" x14ac:dyDescent="0.15">
      <c r="A21" s="155"/>
      <c r="B21" s="155" t="s">
        <v>402</v>
      </c>
      <c r="C21" s="104"/>
      <c r="D21" s="562"/>
      <c r="E21" s="562"/>
      <c r="F21" s="562"/>
      <c r="G21" s="562"/>
      <c r="H21" s="562"/>
    </row>
    <row r="22" spans="1:8" ht="18.75" customHeight="1" x14ac:dyDescent="0.15">
      <c r="A22" s="154"/>
      <c r="B22" s="155" t="s">
        <v>403</v>
      </c>
      <c r="C22" s="104"/>
      <c r="D22" s="562"/>
      <c r="E22" s="562"/>
      <c r="F22" s="562"/>
      <c r="G22" s="562"/>
      <c r="H22" s="562"/>
    </row>
    <row r="23" spans="1:8" ht="27.75" customHeight="1" thickBot="1" x14ac:dyDescent="0.2">
      <c r="A23" s="158" t="s">
        <v>1085</v>
      </c>
      <c r="B23" s="159"/>
      <c r="C23" s="121"/>
      <c r="D23" s="122">
        <f>SUM(D21:D22)+D20+D16+'Sch BB-5'!D22+'Sch BB-5'!D35+'Sch BB-5'!D43</f>
        <v>0</v>
      </c>
      <c r="E23" s="122">
        <f>SUM(E21:E22)+E20+E16+'Sch BB-5'!E22+'Sch BB-5'!E35+'Sch BB-5'!E43</f>
        <v>0</v>
      </c>
      <c r="F23" s="122">
        <f>SUM(F21:F22)+F20+F16+'Sch BB-5'!F22+'Sch BB-5'!F35+'Sch BB-5'!F43</f>
        <v>3217785</v>
      </c>
      <c r="G23" s="122">
        <f>SUM(G21:G22)+G20+G16+'Sch BB-5'!G22+'Sch BB-5'!G35+'Sch BB-5'!G43</f>
        <v>3906738</v>
      </c>
      <c r="H23" s="122">
        <f>SUM(H21:H22)+H20+H16+'Sch BB-5'!H22+'Sch BB-5'!H35+'Sch BB-5'!H43</f>
        <v>0</v>
      </c>
    </row>
    <row r="24" spans="1:8" ht="15" thickTop="1" x14ac:dyDescent="0.15">
      <c r="A24" s="157"/>
      <c r="B24" s="157"/>
      <c r="C24" s="124"/>
      <c r="D24" s="124"/>
      <c r="E24" s="124"/>
      <c r="F24" s="124"/>
      <c r="G24" s="124"/>
    </row>
    <row r="25" spans="1:8" x14ac:dyDescent="0.15">
      <c r="A25" s="157"/>
      <c r="B25" s="157"/>
      <c r="C25" s="124"/>
      <c r="D25" s="712"/>
      <c r="E25" s="124"/>
      <c r="F25" s="124"/>
      <c r="G25" s="124"/>
      <c r="H25" s="742" t="s">
        <v>985</v>
      </c>
    </row>
    <row r="26" spans="1:8" x14ac:dyDescent="0.15">
      <c r="A26" s="157"/>
      <c r="B26" s="157"/>
      <c r="C26" s="124"/>
      <c r="D26" s="124"/>
      <c r="E26" s="124"/>
      <c r="F26" s="124"/>
      <c r="G26" s="124"/>
      <c r="H26" s="435" t="str" cm="1">
        <f t="array" ref="H26">SchoolName</f>
        <v>ThrivePoint Academy Nevada</v>
      </c>
    </row>
    <row r="27" spans="1:8" x14ac:dyDescent="0.15">
      <c r="A27" s="142"/>
      <c r="B27" s="142"/>
      <c r="C27" s="100"/>
      <c r="D27" s="124"/>
      <c r="E27" s="124"/>
      <c r="F27" s="125"/>
      <c r="G27" s="124"/>
      <c r="H27" s="435" t="str" cm="1">
        <f t="array" ref="H27">"FYE "&amp;TEXT(FYE_Date,"mm/dd/yy")</f>
        <v>FYE 06/30/25</v>
      </c>
    </row>
    <row r="28" spans="1:8" x14ac:dyDescent="0.15">
      <c r="A28" s="154"/>
      <c r="B28" s="141"/>
      <c r="C28" s="151"/>
      <c r="D28" s="150" t="s">
        <v>374</v>
      </c>
      <c r="E28" s="124"/>
      <c r="F28" s="124"/>
      <c r="G28" s="124"/>
    </row>
    <row r="29" spans="1:8" ht="15" x14ac:dyDescent="0.15">
      <c r="A29" s="157"/>
      <c r="B29" s="150"/>
      <c r="C29" s="124"/>
      <c r="D29" s="150"/>
      <c r="E29" s="124"/>
      <c r="F29" s="718" t="s">
        <v>302</v>
      </c>
      <c r="G29" s="719" t="s">
        <v>303</v>
      </c>
      <c r="H29" s="720" t="s">
        <v>970</v>
      </c>
    </row>
    <row r="30" spans="1:8" ht="15" x14ac:dyDescent="0.15">
      <c r="A30" s="157"/>
      <c r="B30" s="150"/>
      <c r="C30" s="124"/>
      <c r="D30" s="178" t="s">
        <v>1019</v>
      </c>
      <c r="E30" s="104"/>
      <c r="F30" s="721" t="s">
        <v>304</v>
      </c>
      <c r="G30" s="722" t="s">
        <v>304</v>
      </c>
      <c r="H30" s="723" t="s">
        <v>304</v>
      </c>
    </row>
    <row r="31" spans="1:8" x14ac:dyDescent="0.15">
      <c r="A31" s="157"/>
      <c r="B31" s="150"/>
      <c r="C31" s="124"/>
      <c r="D31" s="717" t="s">
        <v>1013</v>
      </c>
      <c r="E31" s="124"/>
      <c r="F31" s="715">
        <f>+'Sch BB-5'!F22</f>
        <v>0</v>
      </c>
      <c r="G31" s="715">
        <f>+'Sch BB-5'!G22</f>
        <v>0</v>
      </c>
      <c r="H31" s="715">
        <f>+'Sch BB-5'!H22</f>
        <v>0</v>
      </c>
    </row>
    <row r="32" spans="1:8" x14ac:dyDescent="0.15">
      <c r="A32" s="157"/>
      <c r="B32" s="150"/>
      <c r="C32" s="124"/>
      <c r="D32" s="717" t="s">
        <v>1017</v>
      </c>
      <c r="E32" s="124"/>
      <c r="F32" s="713">
        <f>+'Sch BB-5'!F35</f>
        <v>2095673</v>
      </c>
      <c r="G32" s="713">
        <f>+'Sch BB-5'!G35</f>
        <v>2788898</v>
      </c>
      <c r="H32" s="713">
        <f>+'Sch BB-5'!H35</f>
        <v>0</v>
      </c>
    </row>
    <row r="33" spans="1:8" x14ac:dyDescent="0.15">
      <c r="A33" s="157"/>
      <c r="B33" s="150"/>
      <c r="C33" s="124"/>
      <c r="D33" s="717" t="s">
        <v>1018</v>
      </c>
      <c r="E33" s="124"/>
      <c r="F33" s="713">
        <f>+'Sch BB-5'!F43</f>
        <v>569852</v>
      </c>
      <c r="G33" s="713">
        <f>+'Sch BB-5'!G43</f>
        <v>417840</v>
      </c>
      <c r="H33" s="713">
        <f>+'Sch BB-5'!H43</f>
        <v>0</v>
      </c>
    </row>
    <row r="34" spans="1:8" x14ac:dyDescent="0.15">
      <c r="A34" s="157"/>
      <c r="B34" s="150"/>
      <c r="C34" s="124"/>
      <c r="D34" s="887"/>
      <c r="E34" s="888" t="s">
        <v>765</v>
      </c>
      <c r="F34" s="886">
        <f>SUM(F31:F33)</f>
        <v>2665525</v>
      </c>
      <c r="G34" s="886">
        <f t="shared" ref="G34:H34" si="2">SUM(G31:G33)</f>
        <v>3206738</v>
      </c>
      <c r="H34" s="886">
        <f t="shared" si="2"/>
        <v>0</v>
      </c>
    </row>
    <row r="35" spans="1:8" x14ac:dyDescent="0.15">
      <c r="A35" s="157"/>
      <c r="B35" s="150"/>
      <c r="C35" s="124"/>
      <c r="D35" s="150"/>
      <c r="E35" s="124"/>
      <c r="F35" s="714"/>
      <c r="G35" s="713"/>
      <c r="H35" s="713"/>
    </row>
    <row r="36" spans="1:8" x14ac:dyDescent="0.15">
      <c r="A36" s="157"/>
      <c r="B36" s="150"/>
      <c r="C36" s="124"/>
      <c r="D36" s="150"/>
      <c r="E36" s="688" t="s">
        <v>1098</v>
      </c>
      <c r="F36" s="714">
        <f>+F16</f>
        <v>0</v>
      </c>
      <c r="G36" s="714">
        <f t="shared" ref="G36:H36" si="3">+G16</f>
        <v>0</v>
      </c>
      <c r="H36" s="714">
        <f t="shared" si="3"/>
        <v>0</v>
      </c>
    </row>
    <row r="37" spans="1:8" x14ac:dyDescent="0.15">
      <c r="A37" s="157"/>
      <c r="B37" s="150"/>
      <c r="C37" s="124"/>
      <c r="D37" s="150"/>
      <c r="E37" s="688" t="s">
        <v>1014</v>
      </c>
      <c r="F37" s="42">
        <f>F20</f>
        <v>552260</v>
      </c>
      <c r="G37" s="42">
        <f t="shared" ref="G37:H39" si="4">-G20</f>
        <v>-700000</v>
      </c>
      <c r="H37" s="42">
        <f t="shared" si="4"/>
        <v>0</v>
      </c>
    </row>
    <row r="38" spans="1:8" x14ac:dyDescent="0.15">
      <c r="A38" s="157"/>
      <c r="B38" s="150"/>
      <c r="C38" s="124"/>
      <c r="D38" s="150"/>
      <c r="E38" s="688" t="str">
        <f>+B21</f>
        <v>Prior Period Adjustments</v>
      </c>
      <c r="F38" s="42">
        <f>F21</f>
        <v>0</v>
      </c>
      <c r="G38" s="42">
        <f t="shared" si="4"/>
        <v>0</v>
      </c>
      <c r="H38" s="42">
        <f t="shared" si="4"/>
        <v>0</v>
      </c>
    </row>
    <row r="39" spans="1:8" x14ac:dyDescent="0.15">
      <c r="A39" s="150"/>
      <c r="B39" s="150"/>
      <c r="C39" s="124"/>
      <c r="D39" s="124"/>
      <c r="E39" s="688" t="str">
        <f>+B22</f>
        <v>Residual Equity Transfers</v>
      </c>
      <c r="F39" s="42">
        <f>F22</f>
        <v>0</v>
      </c>
      <c r="G39" s="42">
        <f t="shared" si="4"/>
        <v>0</v>
      </c>
      <c r="H39" s="42">
        <f t="shared" si="4"/>
        <v>0</v>
      </c>
    </row>
    <row r="40" spans="1:8" x14ac:dyDescent="0.15">
      <c r="A40" s="157"/>
      <c r="B40" s="157"/>
      <c r="C40" s="124"/>
      <c r="D40" s="424"/>
      <c r="E40" s="889" t="s">
        <v>1016</v>
      </c>
      <c r="F40" s="689">
        <f t="shared" ref="F40:H40" si="5">SUM(F36:F39)</f>
        <v>552260</v>
      </c>
      <c r="G40" s="689">
        <f t="shared" si="5"/>
        <v>-700000</v>
      </c>
      <c r="H40" s="689">
        <f t="shared" si="5"/>
        <v>0</v>
      </c>
    </row>
    <row r="41" spans="1:8" x14ac:dyDescent="0.15">
      <c r="A41" s="157"/>
      <c r="B41" s="157"/>
      <c r="C41" s="124"/>
      <c r="D41" s="124"/>
      <c r="E41" s="124"/>
      <c r="F41" s="124"/>
      <c r="G41" s="124"/>
    </row>
    <row r="42" spans="1:8" ht="18.75" customHeight="1" x14ac:dyDescent="0.15">
      <c r="A42" s="157"/>
      <c r="B42" s="157"/>
      <c r="C42" s="124"/>
      <c r="D42" s="424"/>
      <c r="E42" s="889" t="s">
        <v>1015</v>
      </c>
      <c r="F42" s="890">
        <f>+F40+F34</f>
        <v>3217785</v>
      </c>
      <c r="G42" s="890">
        <f t="shared" ref="G42:H42" si="6">+G40+G34</f>
        <v>2506738</v>
      </c>
      <c r="H42" s="890">
        <f t="shared" si="6"/>
        <v>0</v>
      </c>
    </row>
    <row r="43" spans="1:8" x14ac:dyDescent="0.15">
      <c r="A43" s="157"/>
      <c r="B43" s="157"/>
      <c r="C43" s="124"/>
      <c r="D43" s="124"/>
      <c r="E43" s="124"/>
      <c r="F43" s="124"/>
      <c r="G43" s="124"/>
    </row>
    <row r="44" spans="1:8" x14ac:dyDescent="0.15">
      <c r="A44" s="157"/>
      <c r="B44" s="157"/>
      <c r="C44" s="124"/>
      <c r="D44" s="124"/>
      <c r="E44" s="124"/>
      <c r="F44" s="124"/>
      <c r="G44" s="124"/>
    </row>
    <row r="45" spans="1:8" x14ac:dyDescent="0.15">
      <c r="A45" s="157"/>
      <c r="B45" s="157"/>
      <c r="C45" s="124"/>
      <c r="D45" s="124"/>
      <c r="E45" s="124"/>
      <c r="F45" s="124"/>
      <c r="G45" s="124"/>
    </row>
    <row r="46" spans="1:8" x14ac:dyDescent="0.15">
      <c r="A46" s="157"/>
      <c r="B46" s="157"/>
      <c r="C46" s="124"/>
      <c r="D46" s="124"/>
      <c r="E46" s="124"/>
      <c r="F46" s="124"/>
      <c r="G46" s="124"/>
    </row>
    <row r="47" spans="1:8" x14ac:dyDescent="0.15">
      <c r="A47" s="157"/>
      <c r="B47" s="157"/>
      <c r="C47" s="124"/>
      <c r="D47" s="124"/>
      <c r="E47" s="124"/>
      <c r="F47" s="124"/>
      <c r="G47" s="124"/>
    </row>
    <row r="48" spans="1:8" ht="19.5" customHeight="1" x14ac:dyDescent="0.15">
      <c r="A48" s="157"/>
      <c r="B48" s="157"/>
      <c r="C48" s="124"/>
      <c r="D48" s="124"/>
      <c r="E48" s="124"/>
      <c r="F48" s="124"/>
      <c r="G48" s="124"/>
    </row>
    <row r="49" spans="1:7" x14ac:dyDescent="0.15">
      <c r="A49" s="157"/>
      <c r="B49" s="157"/>
      <c r="C49" s="124"/>
      <c r="D49" s="124"/>
      <c r="E49" s="124"/>
      <c r="F49" s="124"/>
      <c r="G49" s="124"/>
    </row>
    <row r="50" spans="1:7" x14ac:dyDescent="0.15">
      <c r="A50" s="157"/>
      <c r="B50" s="157"/>
      <c r="C50" s="124"/>
      <c r="D50" s="124"/>
      <c r="E50" s="124"/>
      <c r="F50" s="124"/>
      <c r="G50" s="124"/>
    </row>
    <row r="51" spans="1:7" x14ac:dyDescent="0.15">
      <c r="A51" s="157"/>
      <c r="B51" s="157"/>
      <c r="C51" s="124"/>
      <c r="D51" s="124"/>
      <c r="E51" s="124"/>
      <c r="F51" s="124"/>
      <c r="G51" s="124"/>
    </row>
    <row r="52" spans="1:7" x14ac:dyDescent="0.15">
      <c r="A52" s="157"/>
      <c r="B52" s="157"/>
      <c r="C52" s="124"/>
      <c r="D52" s="124"/>
      <c r="E52" s="124"/>
      <c r="F52" s="124"/>
      <c r="G52" s="124"/>
    </row>
    <row r="53" spans="1:7" x14ac:dyDescent="0.15">
      <c r="A53" s="157"/>
      <c r="B53" s="157"/>
      <c r="C53" s="124"/>
      <c r="D53" s="124"/>
      <c r="E53" s="124"/>
      <c r="F53" s="124"/>
      <c r="G53" s="124"/>
    </row>
    <row r="54" spans="1:7" x14ac:dyDescent="0.15">
      <c r="A54" s="157"/>
      <c r="B54" s="157"/>
      <c r="C54" s="124"/>
      <c r="D54" s="124"/>
      <c r="E54" s="124"/>
      <c r="F54" s="124"/>
      <c r="G54" s="124"/>
    </row>
    <row r="55" spans="1:7" x14ac:dyDescent="0.15">
      <c r="A55" s="157"/>
      <c r="B55" s="157"/>
      <c r="C55" s="124"/>
      <c r="D55" s="124"/>
      <c r="E55" s="124"/>
      <c r="F55" s="80"/>
      <c r="G55" s="65" t="str" cm="1">
        <f t="array" ref="G55">SchoolName</f>
        <v>ThrivePoint Academy Nevada</v>
      </c>
    </row>
    <row r="56" spans="1:7" x14ac:dyDescent="0.15">
      <c r="G56" s="305" t="str" cm="1">
        <f t="array" ref="G56">"FYE "&amp;TEXT(FYE_Date,"mm/dd/yy")</f>
        <v>FYE 06/30/25</v>
      </c>
    </row>
    <row r="57" spans="1:7" x14ac:dyDescent="0.15">
      <c r="G57" s="65" t="str">
        <f>Budget</f>
        <v>Final</v>
      </c>
    </row>
    <row r="59" spans="1:7" x14ac:dyDescent="0.15">
      <c r="G59" s="549" t="s">
        <v>30</v>
      </c>
    </row>
    <row r="60" spans="1:7" x14ac:dyDescent="0.15">
      <c r="G60" s="305" t="s">
        <v>405</v>
      </c>
    </row>
  </sheetData>
  <mergeCells count="3">
    <mergeCell ref="B3:C3"/>
    <mergeCell ref="B4:C4"/>
    <mergeCell ref="F2:G2"/>
  </mergeCells>
  <phoneticPr fontId="0" type="noConversion"/>
  <hyperlinks>
    <hyperlink ref="H25" location="TOCpage" display="TOC" xr:uid="{9640EE37-D632-47B7-920C-251DF1F60CCF}"/>
  </hyperlinks>
  <pageMargins left="0.55000000000000004" right="0" top="0.5" bottom="0.25" header="0.5" footer="0"/>
  <pageSetup scale="81" orientation="portrait" r:id="rId1"/>
  <headerFooter alignWithMargins="0">
    <oddFooter>&amp;C&amp;8FORM 4405LGF
Last Revised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L59"/>
  <sheetViews>
    <sheetView zoomScale="120" zoomScaleNormal="120" workbookViewId="0">
      <selection activeCell="I43" sqref="I43"/>
    </sheetView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" style="36" customWidth="1"/>
    <col min="4" max="4" width="32.6640625" style="3" customWidth="1"/>
    <col min="5" max="6" width="17.6640625" style="3" customWidth="1"/>
    <col min="7" max="7" width="16.6640625" style="3" customWidth="1"/>
    <col min="8" max="8" width="17.6640625" style="3" customWidth="1"/>
    <col min="9" max="9" width="12.66406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0"/>
      <c r="F2" s="19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5"/>
      <c r="H3" s="40"/>
      <c r="I3" s="8"/>
    </row>
    <row r="4" spans="1:9" ht="12.75" customHeight="1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5.75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8.75" customHeight="1" x14ac:dyDescent="0.15">
      <c r="A6" s="139" t="s">
        <v>407</v>
      </c>
      <c r="B6" s="139"/>
      <c r="C6" s="140" t="s">
        <v>408</v>
      </c>
      <c r="D6" s="167"/>
      <c r="E6" s="115"/>
      <c r="F6" s="115"/>
      <c r="G6" s="116"/>
      <c r="H6" s="795"/>
      <c r="I6" s="32"/>
    </row>
    <row r="7" spans="1:9" x14ac:dyDescent="0.15">
      <c r="A7" s="142"/>
      <c r="B7" s="142" t="s">
        <v>305</v>
      </c>
      <c r="C7" s="142"/>
      <c r="D7" s="104" t="s">
        <v>409</v>
      </c>
      <c r="E7" s="102"/>
      <c r="F7" s="102"/>
      <c r="G7" s="103"/>
      <c r="H7" s="101"/>
      <c r="I7" s="20"/>
    </row>
    <row r="8" spans="1:9" x14ac:dyDescent="0.15">
      <c r="A8" s="142"/>
      <c r="B8" s="142"/>
      <c r="C8" s="142" t="s">
        <v>407</v>
      </c>
      <c r="D8" s="104" t="s">
        <v>410</v>
      </c>
      <c r="E8" s="564"/>
      <c r="F8" s="564">
        <v>132010</v>
      </c>
      <c r="G8" s="564">
        <v>708975</v>
      </c>
      <c r="H8" s="662">
        <v>812475</v>
      </c>
      <c r="I8" s="566"/>
    </row>
    <row r="9" spans="1:9" x14ac:dyDescent="0.15">
      <c r="A9" s="142"/>
      <c r="B9" s="142"/>
      <c r="C9" s="142" t="s">
        <v>411</v>
      </c>
      <c r="D9" s="104" t="s">
        <v>412</v>
      </c>
      <c r="E9" s="564"/>
      <c r="F9" s="564">
        <v>33011</v>
      </c>
      <c r="G9" s="564">
        <v>271720</v>
      </c>
      <c r="H9" s="564">
        <v>292056</v>
      </c>
      <c r="I9" s="564"/>
    </row>
    <row r="10" spans="1:9" x14ac:dyDescent="0.15">
      <c r="A10" s="142"/>
      <c r="B10" s="142"/>
      <c r="C10" s="142" t="s">
        <v>413</v>
      </c>
      <c r="D10" s="104"/>
      <c r="E10" s="564"/>
      <c r="F10" s="564">
        <v>488532</v>
      </c>
      <c r="G10" s="564">
        <f>1210758-232200+30600-33165</f>
        <v>975993</v>
      </c>
      <c r="H10" s="564">
        <f>600000+30600+96000</f>
        <v>726600</v>
      </c>
      <c r="I10" s="564"/>
    </row>
    <row r="11" spans="1:9" x14ac:dyDescent="0.15">
      <c r="A11" s="142"/>
      <c r="B11" s="142"/>
      <c r="C11" s="142" t="s">
        <v>414</v>
      </c>
      <c r="D11" s="104" t="s">
        <v>415</v>
      </c>
      <c r="E11" s="564"/>
      <c r="F11" s="564">
        <v>32800</v>
      </c>
      <c r="G11" s="564">
        <f>82850+232200</f>
        <v>315050</v>
      </c>
      <c r="H11" s="564">
        <f>395070-24750+70850</f>
        <v>441170</v>
      </c>
      <c r="I11" s="564"/>
    </row>
    <row r="12" spans="1:9" x14ac:dyDescent="0.15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>
        <v>252011</v>
      </c>
      <c r="I12" s="564"/>
    </row>
    <row r="13" spans="1:9" x14ac:dyDescent="0.15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15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173"/>
      <c r="I14" s="341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768"/>
      <c r="I20" s="768"/>
    </row>
    <row r="21" spans="1:9" x14ac:dyDescent="0.15">
      <c r="A21" s="142"/>
      <c r="B21" s="142" t="s">
        <v>421</v>
      </c>
      <c r="C21" s="142"/>
      <c r="D21" s="104" t="s">
        <v>422</v>
      </c>
      <c r="E21" s="102"/>
      <c r="F21" s="102"/>
      <c r="G21" s="103"/>
      <c r="H21" s="210"/>
      <c r="I21" s="767"/>
    </row>
    <row r="22" spans="1:9" x14ac:dyDescent="0.15">
      <c r="A22" s="142"/>
      <c r="B22" s="142"/>
      <c r="C22" s="142" t="s">
        <v>407</v>
      </c>
      <c r="D22" s="104" t="s">
        <v>410</v>
      </c>
      <c r="E22" s="564"/>
      <c r="F22" s="564"/>
      <c r="G22" s="564"/>
      <c r="H22" s="662"/>
      <c r="I22" s="566"/>
    </row>
    <row r="23" spans="1:9" x14ac:dyDescent="0.15">
      <c r="A23" s="142"/>
      <c r="B23" s="142"/>
      <c r="C23" s="142" t="s">
        <v>411</v>
      </c>
      <c r="D23" s="104" t="s">
        <v>412</v>
      </c>
      <c r="E23" s="564"/>
      <c r="F23" s="564"/>
      <c r="G23" s="564"/>
      <c r="H23" s="564"/>
      <c r="I23" s="564"/>
    </row>
    <row r="24" spans="1:9" x14ac:dyDescent="0.15">
      <c r="A24" s="142"/>
      <c r="B24" s="142"/>
      <c r="C24" s="142" t="s">
        <v>413</v>
      </c>
      <c r="D24" s="104"/>
      <c r="E24" s="564"/>
      <c r="F24" s="564"/>
      <c r="G24" s="564"/>
      <c r="H24" s="564"/>
      <c r="I24" s="564"/>
    </row>
    <row r="25" spans="1:9" x14ac:dyDescent="0.15">
      <c r="A25" s="142"/>
      <c r="B25" s="142"/>
      <c r="C25" s="142" t="s">
        <v>414</v>
      </c>
      <c r="D25" s="104" t="s">
        <v>415</v>
      </c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416</v>
      </c>
      <c r="D26" s="104" t="s">
        <v>417</v>
      </c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418</v>
      </c>
      <c r="D27" s="104"/>
      <c r="E27" s="564"/>
      <c r="F27" s="564"/>
      <c r="G27" s="564"/>
      <c r="H27" s="564"/>
      <c r="I27" s="564"/>
    </row>
    <row r="28" spans="1:9" ht="18.75" customHeight="1" thickBot="1" x14ac:dyDescent="0.2">
      <c r="A28" s="168" t="s">
        <v>423</v>
      </c>
      <c r="B28" s="169"/>
      <c r="C28" s="169"/>
      <c r="D28" s="170"/>
      <c r="E28" s="171">
        <f>SUM(E8:E27)</f>
        <v>0</v>
      </c>
      <c r="F28" s="171">
        <f t="shared" ref="F28:I28" si="0">SUM(F8:F27)</f>
        <v>686353</v>
      </c>
      <c r="G28" s="171">
        <f t="shared" si="0"/>
        <v>2271738</v>
      </c>
      <c r="H28" s="99">
        <f t="shared" si="0"/>
        <v>2524312</v>
      </c>
      <c r="I28" s="99">
        <f t="shared" si="0"/>
        <v>0</v>
      </c>
    </row>
    <row r="29" spans="1:9" ht="18.75" customHeight="1" thickTop="1" x14ac:dyDescent="0.15">
      <c r="A29" s="147" t="s">
        <v>411</v>
      </c>
      <c r="B29" s="147"/>
      <c r="C29" s="149" t="s">
        <v>424</v>
      </c>
      <c r="D29" s="172"/>
      <c r="E29" s="115"/>
      <c r="F29" s="115"/>
      <c r="G29" s="116"/>
      <c r="H29" s="793"/>
      <c r="I29" s="794"/>
    </row>
    <row r="30" spans="1:9" x14ac:dyDescent="0.15">
      <c r="A30" s="141"/>
      <c r="B30" s="142" t="s">
        <v>305</v>
      </c>
      <c r="C30" s="142"/>
      <c r="D30" s="100" t="s">
        <v>409</v>
      </c>
      <c r="E30" s="562"/>
      <c r="F30" s="563"/>
      <c r="G30" s="563"/>
      <c r="H30" s="564"/>
      <c r="I30" s="564"/>
    </row>
    <row r="31" spans="1:9" x14ac:dyDescent="0.15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564"/>
      <c r="I31" s="564"/>
    </row>
    <row r="32" spans="1:9" x14ac:dyDescent="0.15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12" x14ac:dyDescent="0.15">
      <c r="A33" s="142"/>
      <c r="B33" s="142"/>
      <c r="C33" s="142" t="s">
        <v>413</v>
      </c>
      <c r="D33" s="104"/>
      <c r="E33" s="564"/>
      <c r="F33" s="564"/>
      <c r="G33" s="564">
        <v>33165</v>
      </c>
      <c r="H33" s="564">
        <v>24750</v>
      </c>
      <c r="I33" s="564"/>
    </row>
    <row r="34" spans="1:12" x14ac:dyDescent="0.15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12" x14ac:dyDescent="0.15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12" x14ac:dyDescent="0.15">
      <c r="A36" s="142"/>
      <c r="B36" s="142"/>
      <c r="C36" s="142" t="s">
        <v>418</v>
      </c>
      <c r="D36" s="104"/>
      <c r="E36" s="564"/>
      <c r="F36" s="564"/>
      <c r="G36" s="564"/>
      <c r="H36" s="768"/>
      <c r="I36" s="768"/>
    </row>
    <row r="37" spans="1:12" x14ac:dyDescent="0.15">
      <c r="A37" s="141"/>
      <c r="B37" s="142" t="s">
        <v>419</v>
      </c>
      <c r="C37" s="142"/>
      <c r="D37" s="104" t="s">
        <v>420</v>
      </c>
      <c r="E37" s="173"/>
      <c r="F37" s="143"/>
      <c r="G37" s="144"/>
      <c r="H37" s="210"/>
      <c r="I37" s="767"/>
    </row>
    <row r="38" spans="1:12" x14ac:dyDescent="0.15">
      <c r="A38" s="142"/>
      <c r="B38" s="142"/>
      <c r="C38" s="142" t="s">
        <v>407</v>
      </c>
      <c r="D38" s="104" t="s">
        <v>410</v>
      </c>
      <c r="E38" s="564"/>
      <c r="F38" s="564"/>
      <c r="G38" s="564"/>
      <c r="H38" s="662"/>
      <c r="I38" s="566"/>
    </row>
    <row r="39" spans="1:12" x14ac:dyDescent="0.15">
      <c r="A39" s="142"/>
      <c r="B39" s="142"/>
      <c r="C39" s="142" t="s">
        <v>411</v>
      </c>
      <c r="D39" s="104" t="s">
        <v>412</v>
      </c>
      <c r="E39" s="564"/>
      <c r="F39" s="564"/>
      <c r="G39" s="564"/>
      <c r="H39" s="564"/>
      <c r="I39" s="564"/>
    </row>
    <row r="40" spans="1:12" x14ac:dyDescent="0.15">
      <c r="A40" s="142"/>
      <c r="B40" s="142"/>
      <c r="C40" s="142" t="s">
        <v>413</v>
      </c>
      <c r="D40" s="104"/>
      <c r="E40" s="564"/>
      <c r="F40" s="564"/>
      <c r="G40" s="564"/>
      <c r="H40" s="564"/>
      <c r="I40" s="564"/>
    </row>
    <row r="41" spans="1:12" x14ac:dyDescent="0.15">
      <c r="A41" s="142"/>
      <c r="B41" s="142"/>
      <c r="C41" s="142" t="s">
        <v>414</v>
      </c>
      <c r="D41" s="104" t="s">
        <v>415</v>
      </c>
      <c r="E41" s="564"/>
      <c r="F41" s="564"/>
      <c r="G41" s="564"/>
      <c r="H41" s="564"/>
      <c r="I41" s="564"/>
    </row>
    <row r="42" spans="1:12" x14ac:dyDescent="0.15">
      <c r="A42" s="142"/>
      <c r="B42" s="142"/>
      <c r="C42" s="142" t="s">
        <v>416</v>
      </c>
      <c r="D42" s="104" t="s">
        <v>417</v>
      </c>
      <c r="E42" s="564"/>
      <c r="F42" s="564"/>
      <c r="G42" s="564"/>
      <c r="H42" s="564"/>
      <c r="I42" s="564"/>
    </row>
    <row r="43" spans="1:12" x14ac:dyDescent="0.15">
      <c r="A43" s="142"/>
      <c r="B43" s="142"/>
      <c r="C43" s="142" t="s">
        <v>418</v>
      </c>
      <c r="D43" s="104"/>
      <c r="E43" s="564"/>
      <c r="F43" s="564"/>
      <c r="G43" s="564"/>
      <c r="H43" s="768"/>
      <c r="I43" s="768"/>
    </row>
    <row r="44" spans="1:12" x14ac:dyDescent="0.15">
      <c r="A44" s="142"/>
      <c r="B44" s="142" t="s">
        <v>421</v>
      </c>
      <c r="C44" s="142"/>
      <c r="D44" s="104" t="s">
        <v>422</v>
      </c>
      <c r="E44" s="102"/>
      <c r="F44" s="102"/>
      <c r="G44" s="103"/>
      <c r="H44" s="210"/>
      <c r="I44" s="767"/>
      <c r="L44" s="42"/>
    </row>
    <row r="45" spans="1:12" x14ac:dyDescent="0.15">
      <c r="A45" s="142"/>
      <c r="B45" s="142"/>
      <c r="C45" s="142" t="s">
        <v>407</v>
      </c>
      <c r="D45" s="104" t="s">
        <v>410</v>
      </c>
      <c r="E45" s="564"/>
      <c r="F45" s="564"/>
      <c r="G45" s="564"/>
      <c r="H45" s="662"/>
      <c r="I45" s="566"/>
    </row>
    <row r="46" spans="1:12" ht="13.5" customHeight="1" x14ac:dyDescent="0.15">
      <c r="A46" s="142"/>
      <c r="B46" s="142"/>
      <c r="C46" s="142" t="s">
        <v>411</v>
      </c>
      <c r="D46" s="104" t="s">
        <v>412</v>
      </c>
      <c r="E46" s="564"/>
      <c r="F46" s="564"/>
      <c r="G46" s="564"/>
      <c r="H46" s="564"/>
      <c r="I46" s="564"/>
    </row>
    <row r="47" spans="1:12" x14ac:dyDescent="0.15">
      <c r="A47" s="142"/>
      <c r="B47" s="142"/>
      <c r="C47" s="142" t="s">
        <v>413</v>
      </c>
      <c r="D47" s="104"/>
      <c r="E47" s="564"/>
      <c r="F47" s="564"/>
      <c r="G47" s="564"/>
      <c r="H47" s="564"/>
      <c r="I47" s="564"/>
    </row>
    <row r="48" spans="1:12" x14ac:dyDescent="0.15">
      <c r="A48" s="142"/>
      <c r="B48" s="142"/>
      <c r="C48" s="142" t="s">
        <v>414</v>
      </c>
      <c r="D48" s="104" t="s">
        <v>415</v>
      </c>
      <c r="E48" s="564"/>
      <c r="F48" s="564"/>
      <c r="G48" s="564"/>
      <c r="H48" s="564"/>
      <c r="I48" s="564"/>
    </row>
    <row r="49" spans="1:9" x14ac:dyDescent="0.15">
      <c r="A49" s="142"/>
      <c r="B49" s="142"/>
      <c r="C49" s="142" t="s">
        <v>416</v>
      </c>
      <c r="D49" s="104" t="s">
        <v>417</v>
      </c>
      <c r="E49" s="564"/>
      <c r="F49" s="564"/>
      <c r="G49" s="564"/>
      <c r="H49" s="564"/>
      <c r="I49" s="564"/>
    </row>
    <row r="50" spans="1:9" x14ac:dyDescent="0.15">
      <c r="A50" s="142"/>
      <c r="B50" s="142"/>
      <c r="C50" s="142" t="s">
        <v>418</v>
      </c>
      <c r="D50" s="104"/>
      <c r="E50" s="564"/>
      <c r="F50" s="564"/>
      <c r="G50" s="564"/>
      <c r="H50" s="564"/>
      <c r="I50" s="564"/>
    </row>
    <row r="51" spans="1:9" ht="21" customHeight="1" thickBot="1" x14ac:dyDescent="0.2">
      <c r="A51" s="168" t="s">
        <v>425</v>
      </c>
      <c r="B51" s="169"/>
      <c r="C51" s="169"/>
      <c r="D51" s="170"/>
      <c r="E51" s="187">
        <f>SUM(E31:E50)</f>
        <v>0</v>
      </c>
      <c r="F51" s="187">
        <f t="shared" ref="F51:I51" si="1">SUM(F31:F50)</f>
        <v>0</v>
      </c>
      <c r="G51" s="187">
        <f t="shared" si="1"/>
        <v>33165</v>
      </c>
      <c r="H51" s="187">
        <f t="shared" si="1"/>
        <v>24750</v>
      </c>
      <c r="I51" s="187">
        <f t="shared" si="1"/>
        <v>0</v>
      </c>
    </row>
    <row r="52" spans="1:9" ht="21" customHeight="1" thickTop="1" x14ac:dyDescent="0.15">
      <c r="A52" s="177"/>
      <c r="B52" s="150"/>
      <c r="C52" s="150"/>
      <c r="D52" s="124"/>
      <c r="E52" s="124"/>
      <c r="F52" s="124"/>
      <c r="G52" s="124"/>
      <c r="H52" s="124"/>
    </row>
    <row r="53" spans="1:9" ht="21" customHeight="1" x14ac:dyDescent="0.15">
      <c r="A53" s="177"/>
      <c r="B53" s="150"/>
      <c r="C53" s="150"/>
      <c r="D53" s="124"/>
      <c r="E53" s="124"/>
      <c r="F53" s="124"/>
      <c r="G53" s="124"/>
      <c r="H53" s="124"/>
      <c r="I53" s="65" t="str" cm="1">
        <f t="array" ref="I53">SchoolName</f>
        <v>ThrivePoint Academy Nevada</v>
      </c>
    </row>
    <row r="54" spans="1:9" x14ac:dyDescent="0.15">
      <c r="A54" s="142"/>
      <c r="B54" s="142"/>
      <c r="C54" s="142"/>
      <c r="D54" s="100"/>
      <c r="E54" s="124" t="s">
        <v>108</v>
      </c>
      <c r="F54" s="124"/>
      <c r="G54" s="125"/>
      <c r="H54" s="124"/>
      <c r="I54" s="305" t="str" cm="1">
        <f t="array" ref="I54">"FYE "&amp;TEXT(FYE_Date,"mm/dd/yy")</f>
        <v>FYE 06/30/25</v>
      </c>
    </row>
    <row r="55" spans="1:9" x14ac:dyDescent="0.15">
      <c r="A55" s="141"/>
      <c r="B55" s="141"/>
      <c r="C55" s="141"/>
      <c r="D55" s="151"/>
      <c r="E55" s="150" t="s">
        <v>426</v>
      </c>
      <c r="F55" s="124"/>
      <c r="G55" s="124"/>
      <c r="H55" s="124"/>
      <c r="I55" s="65" t="str">
        <f>Budget</f>
        <v>Final</v>
      </c>
    </row>
    <row r="56" spans="1:9" ht="18.75" customHeight="1" x14ac:dyDescent="0.15">
      <c r="A56" s="150"/>
      <c r="B56" s="150"/>
      <c r="C56" s="150"/>
      <c r="D56" s="124"/>
      <c r="E56" s="124"/>
      <c r="F56" s="124"/>
      <c r="G56" s="124"/>
      <c r="H56" s="549" t="s">
        <v>30</v>
      </c>
      <c r="I56" s="742" t="s">
        <v>985</v>
      </c>
    </row>
    <row r="57" spans="1:9" x14ac:dyDescent="0.15">
      <c r="G57" s="1"/>
      <c r="H57" s="321" t="s">
        <v>427</v>
      </c>
    </row>
    <row r="59" spans="1:9" x14ac:dyDescent="0.15">
      <c r="H59" s="124"/>
    </row>
  </sheetData>
  <mergeCells count="2">
    <mergeCell ref="B5:D5"/>
    <mergeCell ref="G2:H2"/>
  </mergeCells>
  <phoneticPr fontId="0" type="noConversion"/>
  <hyperlinks>
    <hyperlink ref="I56" location="TOCpage" display="TOC" xr:uid="{7F3045B5-F404-4536-AC7E-D6FE3B3F4123}"/>
  </hyperlinks>
  <pageMargins left="0.55000000000000004" right="0" top="0.5" bottom="0.25" header="0.5" footer="0"/>
  <pageSetup scale="76" orientation="portrait" r:id="rId1"/>
  <headerFooter alignWithMargins="0">
    <oddFooter>&amp;C&amp;8FORM 4405LGF
Last Revised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61"/>
  <sheetViews>
    <sheetView workbookViewId="0"/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3" style="3" customWidth="1"/>
    <col min="5" max="8" width="17.6640625" style="3" customWidth="1"/>
    <col min="9" max="9" width="12.66406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8.75" customHeight="1" x14ac:dyDescent="0.15">
      <c r="A6" s="139" t="s">
        <v>428</v>
      </c>
      <c r="B6" s="139"/>
      <c r="C6" s="140" t="s">
        <v>429</v>
      </c>
      <c r="D6" s="167"/>
      <c r="E6" s="115"/>
      <c r="F6" s="115"/>
      <c r="G6" s="116"/>
      <c r="H6" s="796"/>
      <c r="I6" s="8"/>
    </row>
    <row r="7" spans="1:9" x14ac:dyDescent="0.15">
      <c r="A7" s="142"/>
      <c r="B7" s="142" t="s">
        <v>305</v>
      </c>
      <c r="C7" s="142"/>
      <c r="D7" s="104" t="s">
        <v>409</v>
      </c>
      <c r="E7" s="102"/>
      <c r="F7" s="102"/>
      <c r="G7" s="103"/>
      <c r="H7" s="797"/>
      <c r="I7" s="798"/>
    </row>
    <row r="8" spans="1:9" x14ac:dyDescent="0.15">
      <c r="A8" s="142"/>
      <c r="B8" s="142"/>
      <c r="C8" s="142" t="s">
        <v>407</v>
      </c>
      <c r="D8" s="104" t="s">
        <v>410</v>
      </c>
      <c r="E8" s="564"/>
      <c r="F8" s="564"/>
      <c r="G8" s="564"/>
      <c r="H8" s="662"/>
      <c r="I8" s="566"/>
    </row>
    <row r="9" spans="1:9" x14ac:dyDescent="0.15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15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15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210"/>
      <c r="I14" s="767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768"/>
      <c r="I20" s="768"/>
    </row>
    <row r="21" spans="1:9" x14ac:dyDescent="0.15">
      <c r="A21" s="142"/>
      <c r="B21" s="142" t="s">
        <v>421</v>
      </c>
      <c r="C21" s="142"/>
      <c r="D21" s="104" t="s">
        <v>422</v>
      </c>
      <c r="E21" s="102"/>
      <c r="F21" s="102"/>
      <c r="G21" s="103"/>
      <c r="H21" s="210"/>
      <c r="I21" s="767"/>
    </row>
    <row r="22" spans="1:9" x14ac:dyDescent="0.15">
      <c r="A22" s="142"/>
      <c r="B22" s="142"/>
      <c r="C22" s="142" t="s">
        <v>407</v>
      </c>
      <c r="D22" s="104" t="s">
        <v>410</v>
      </c>
      <c r="E22" s="564"/>
      <c r="F22" s="564"/>
      <c r="G22" s="564"/>
      <c r="H22" s="662"/>
      <c r="I22" s="566"/>
    </row>
    <row r="23" spans="1:9" x14ac:dyDescent="0.15">
      <c r="A23" s="142"/>
      <c r="B23" s="142"/>
      <c r="C23" s="142" t="s">
        <v>411</v>
      </c>
      <c r="D23" s="104" t="s">
        <v>412</v>
      </c>
      <c r="E23" s="564"/>
      <c r="F23" s="564"/>
      <c r="G23" s="564"/>
      <c r="H23" s="564"/>
      <c r="I23" s="564"/>
    </row>
    <row r="24" spans="1:9" x14ac:dyDescent="0.15">
      <c r="A24" s="142"/>
      <c r="B24" s="142"/>
      <c r="C24" s="142" t="s">
        <v>413</v>
      </c>
      <c r="D24" s="104"/>
      <c r="E24" s="564"/>
      <c r="F24" s="564"/>
      <c r="G24" s="564"/>
      <c r="H24" s="564"/>
      <c r="I24" s="564"/>
    </row>
    <row r="25" spans="1:9" x14ac:dyDescent="0.15">
      <c r="A25" s="142"/>
      <c r="B25" s="142"/>
      <c r="C25" s="142" t="s">
        <v>414</v>
      </c>
      <c r="D25" s="104" t="s">
        <v>415</v>
      </c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416</v>
      </c>
      <c r="D26" s="104" t="s">
        <v>417</v>
      </c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418</v>
      </c>
      <c r="D27" s="104"/>
      <c r="E27" s="564"/>
      <c r="F27" s="564"/>
      <c r="G27" s="564"/>
      <c r="H27" s="564"/>
      <c r="I27" s="564"/>
    </row>
    <row r="28" spans="1:9" ht="18.75" customHeight="1" thickBot="1" x14ac:dyDescent="0.2">
      <c r="A28" s="168" t="s">
        <v>428</v>
      </c>
      <c r="B28" s="169"/>
      <c r="C28" s="168" t="s">
        <v>430</v>
      </c>
      <c r="D28" s="170"/>
      <c r="E28" s="171">
        <f>SUM(E8:E27)</f>
        <v>0</v>
      </c>
      <c r="F28" s="171">
        <f t="shared" ref="F28:I28" si="0">SUM(F8:F27)</f>
        <v>0</v>
      </c>
      <c r="G28" s="171">
        <f t="shared" si="0"/>
        <v>0</v>
      </c>
      <c r="H28" s="99">
        <f t="shared" si="0"/>
        <v>0</v>
      </c>
      <c r="I28" s="99">
        <f t="shared" si="0"/>
        <v>0</v>
      </c>
    </row>
    <row r="29" spans="1:9" ht="18.75" customHeight="1" thickTop="1" x14ac:dyDescent="0.15">
      <c r="A29" s="147" t="s">
        <v>431</v>
      </c>
      <c r="B29" s="147"/>
      <c r="C29" s="149" t="s">
        <v>432</v>
      </c>
      <c r="D29" s="172"/>
      <c r="E29" s="115"/>
      <c r="F29" s="115"/>
      <c r="G29" s="116"/>
      <c r="H29" s="799"/>
      <c r="I29" s="800"/>
    </row>
    <row r="30" spans="1:9" x14ac:dyDescent="0.15">
      <c r="A30" s="142"/>
      <c r="B30" s="142" t="s">
        <v>305</v>
      </c>
      <c r="C30" s="142"/>
      <c r="D30" s="104" t="s">
        <v>409</v>
      </c>
      <c r="E30" s="101"/>
      <c r="F30" s="102"/>
      <c r="G30" s="103"/>
      <c r="H30" s="797"/>
      <c r="I30" s="798"/>
    </row>
    <row r="31" spans="1:9" x14ac:dyDescent="0.15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662"/>
      <c r="I31" s="566"/>
    </row>
    <row r="32" spans="1:9" x14ac:dyDescent="0.15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12" x14ac:dyDescent="0.15">
      <c r="A33" s="142"/>
      <c r="B33" s="142"/>
      <c r="C33" s="142" t="s">
        <v>413</v>
      </c>
      <c r="D33" s="104"/>
      <c r="E33" s="564"/>
      <c r="F33" s="564"/>
      <c r="G33" s="564"/>
      <c r="H33" s="564"/>
      <c r="I33" s="564"/>
    </row>
    <row r="34" spans="1:12" x14ac:dyDescent="0.15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12" x14ac:dyDescent="0.15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12" x14ac:dyDescent="0.15">
      <c r="A36" s="142"/>
      <c r="B36" s="142"/>
      <c r="C36" s="142" t="s">
        <v>418</v>
      </c>
      <c r="D36" s="104"/>
      <c r="E36" s="564"/>
      <c r="F36" s="564"/>
      <c r="G36" s="564"/>
      <c r="H36" s="768"/>
      <c r="I36" s="564"/>
    </row>
    <row r="37" spans="1:12" x14ac:dyDescent="0.15">
      <c r="A37" s="141"/>
      <c r="B37" s="142" t="s">
        <v>419</v>
      </c>
      <c r="C37" s="142"/>
      <c r="D37" s="104" t="s">
        <v>420</v>
      </c>
      <c r="E37" s="173"/>
      <c r="F37" s="143"/>
      <c r="G37" s="144"/>
      <c r="H37" s="173"/>
    </row>
    <row r="38" spans="1:12" x14ac:dyDescent="0.15">
      <c r="A38" s="142"/>
      <c r="B38" s="142"/>
      <c r="C38" s="142" t="s">
        <v>407</v>
      </c>
      <c r="D38" s="104" t="s">
        <v>410</v>
      </c>
      <c r="E38" s="564"/>
      <c r="F38" s="564"/>
      <c r="G38" s="564"/>
      <c r="H38" s="662"/>
      <c r="I38" s="562"/>
    </row>
    <row r="39" spans="1:12" x14ac:dyDescent="0.15">
      <c r="A39" s="142"/>
      <c r="B39" s="142"/>
      <c r="C39" s="142" t="s">
        <v>411</v>
      </c>
      <c r="D39" s="104" t="s">
        <v>412</v>
      </c>
      <c r="E39" s="564"/>
      <c r="F39" s="564"/>
      <c r="G39" s="564"/>
      <c r="H39" s="564"/>
      <c r="I39" s="564"/>
    </row>
    <row r="40" spans="1:12" x14ac:dyDescent="0.15">
      <c r="A40" s="142"/>
      <c r="B40" s="142"/>
      <c r="C40" s="142" t="s">
        <v>413</v>
      </c>
      <c r="D40" s="104"/>
      <c r="E40" s="564"/>
      <c r="F40" s="564"/>
      <c r="G40" s="564"/>
      <c r="H40" s="564"/>
      <c r="I40" s="564"/>
    </row>
    <row r="41" spans="1:12" x14ac:dyDescent="0.15">
      <c r="A41" s="142"/>
      <c r="B41" s="142"/>
      <c r="C41" s="142" t="s">
        <v>414</v>
      </c>
      <c r="D41" s="104" t="s">
        <v>415</v>
      </c>
      <c r="E41" s="564"/>
      <c r="F41" s="564"/>
      <c r="G41" s="564"/>
      <c r="H41" s="564"/>
      <c r="I41" s="564"/>
    </row>
    <row r="42" spans="1:12" x14ac:dyDescent="0.15">
      <c r="A42" s="142"/>
      <c r="B42" s="142"/>
      <c r="C42" s="142" t="s">
        <v>416</v>
      </c>
      <c r="D42" s="104" t="s">
        <v>417</v>
      </c>
      <c r="E42" s="564"/>
      <c r="F42" s="564"/>
      <c r="G42" s="564"/>
      <c r="H42" s="564"/>
      <c r="I42" s="564"/>
    </row>
    <row r="43" spans="1:12" x14ac:dyDescent="0.15">
      <c r="A43" s="142"/>
      <c r="B43" s="142"/>
      <c r="C43" s="142" t="s">
        <v>418</v>
      </c>
      <c r="D43" s="104"/>
      <c r="E43" s="564"/>
      <c r="F43" s="564"/>
      <c r="G43" s="564"/>
      <c r="H43" s="768"/>
      <c r="I43" s="768"/>
    </row>
    <row r="44" spans="1:12" x14ac:dyDescent="0.15">
      <c r="A44" s="142"/>
      <c r="B44" s="142" t="s">
        <v>421</v>
      </c>
      <c r="C44" s="142"/>
      <c r="D44" s="104" t="s">
        <v>422</v>
      </c>
      <c r="E44" s="102"/>
      <c r="F44" s="102"/>
      <c r="G44" s="103"/>
      <c r="H44" s="210"/>
      <c r="I44" s="767"/>
      <c r="L44" s="42"/>
    </row>
    <row r="45" spans="1:12" x14ac:dyDescent="0.15">
      <c r="A45" s="142"/>
      <c r="B45" s="142"/>
      <c r="C45" s="142" t="s">
        <v>407</v>
      </c>
      <c r="D45" s="104" t="s">
        <v>410</v>
      </c>
      <c r="E45" s="564"/>
      <c r="F45" s="564"/>
      <c r="G45" s="564"/>
      <c r="H45" s="662"/>
      <c r="I45" s="566"/>
    </row>
    <row r="46" spans="1:12" ht="13.5" customHeight="1" x14ac:dyDescent="0.15">
      <c r="A46" s="142"/>
      <c r="B46" s="142"/>
      <c r="C46" s="142" t="s">
        <v>411</v>
      </c>
      <c r="D46" s="104" t="s">
        <v>412</v>
      </c>
      <c r="E46" s="564"/>
      <c r="F46" s="564"/>
      <c r="G46" s="564"/>
      <c r="H46" s="564"/>
      <c r="I46" s="564"/>
    </row>
    <row r="47" spans="1:12" x14ac:dyDescent="0.15">
      <c r="A47" s="142"/>
      <c r="B47" s="142"/>
      <c r="C47" s="142" t="s">
        <v>413</v>
      </c>
      <c r="D47" s="104"/>
      <c r="E47" s="564"/>
      <c r="F47" s="564"/>
      <c r="G47" s="564"/>
      <c r="H47" s="564"/>
      <c r="I47" s="564"/>
    </row>
    <row r="48" spans="1:12" x14ac:dyDescent="0.15">
      <c r="A48" s="142"/>
      <c r="B48" s="142"/>
      <c r="C48" s="142" t="s">
        <v>414</v>
      </c>
      <c r="D48" s="104" t="s">
        <v>415</v>
      </c>
      <c r="E48" s="564"/>
      <c r="F48" s="564"/>
      <c r="G48" s="564"/>
      <c r="H48" s="564"/>
      <c r="I48" s="564"/>
    </row>
    <row r="49" spans="1:9" x14ac:dyDescent="0.15">
      <c r="A49" s="142"/>
      <c r="B49" s="142"/>
      <c r="C49" s="142" t="s">
        <v>416</v>
      </c>
      <c r="D49" s="104" t="s">
        <v>417</v>
      </c>
      <c r="E49" s="564"/>
      <c r="F49" s="564"/>
      <c r="G49" s="564"/>
      <c r="H49" s="564"/>
      <c r="I49" s="564"/>
    </row>
    <row r="50" spans="1:9" x14ac:dyDescent="0.15">
      <c r="A50" s="142"/>
      <c r="B50" s="142"/>
      <c r="C50" s="142" t="s">
        <v>418</v>
      </c>
      <c r="D50" s="104"/>
      <c r="E50" s="564"/>
      <c r="F50" s="564"/>
      <c r="G50" s="564"/>
      <c r="H50" s="564"/>
      <c r="I50" s="564"/>
    </row>
    <row r="51" spans="1:9" ht="21" customHeight="1" thickBot="1" x14ac:dyDescent="0.2">
      <c r="A51" s="168" t="s">
        <v>431</v>
      </c>
      <c r="B51" s="169"/>
      <c r="C51" s="168" t="s">
        <v>433</v>
      </c>
      <c r="D51" s="170"/>
      <c r="E51" s="187">
        <f>SUM(E31:E50)</f>
        <v>0</v>
      </c>
      <c r="F51" s="187">
        <f t="shared" ref="F51:I51" si="1">SUM(F31:F50)</f>
        <v>0</v>
      </c>
      <c r="G51" s="187">
        <f t="shared" si="1"/>
        <v>0</v>
      </c>
      <c r="H51" s="187">
        <f t="shared" si="1"/>
        <v>0</v>
      </c>
      <c r="I51" s="187">
        <f t="shared" si="1"/>
        <v>0</v>
      </c>
    </row>
    <row r="52" spans="1:9" ht="15" thickTop="1" x14ac:dyDescent="0.15">
      <c r="A52" s="150"/>
      <c r="B52" s="150"/>
      <c r="C52" s="150"/>
      <c r="D52" s="124"/>
      <c r="E52" s="124"/>
      <c r="F52" s="124"/>
      <c r="G52" s="124"/>
      <c r="H52" s="124"/>
    </row>
    <row r="53" spans="1:9" x14ac:dyDescent="0.15">
      <c r="A53" s="150"/>
      <c r="B53" s="150"/>
      <c r="C53" s="150"/>
      <c r="D53" s="124"/>
      <c r="E53" s="124"/>
      <c r="F53" s="124"/>
      <c r="G53" s="124"/>
      <c r="H53" s="124"/>
      <c r="I53" s="65" t="str" cm="1">
        <f t="array" ref="I53">SchoolName</f>
        <v>ThrivePoint Academy Nevada</v>
      </c>
    </row>
    <row r="54" spans="1:9" x14ac:dyDescent="0.15">
      <c r="A54" s="142"/>
      <c r="B54" s="142"/>
      <c r="C54" s="142"/>
      <c r="D54" s="100"/>
      <c r="E54" s="124" t="s">
        <v>108</v>
      </c>
      <c r="F54" s="124"/>
      <c r="G54" s="125"/>
      <c r="H54" s="124"/>
      <c r="I54" s="305" t="str" cm="1">
        <f t="array" ref="I54">"FYE "&amp;TEXT(FYE_Date,"mm/dd/yy")</f>
        <v>FYE 06/30/25</v>
      </c>
    </row>
    <row r="55" spans="1:9" ht="14.25" customHeight="1" x14ac:dyDescent="0.15">
      <c r="A55" s="141"/>
      <c r="B55" s="141"/>
      <c r="C55" s="141"/>
      <c r="D55" s="151"/>
      <c r="E55" s="150" t="s">
        <v>426</v>
      </c>
      <c r="F55" s="124"/>
      <c r="G55" s="124"/>
      <c r="H55" s="124"/>
      <c r="I55" s="65" t="str">
        <f>Budget</f>
        <v>Final</v>
      </c>
    </row>
    <row r="56" spans="1:9" ht="15.75" customHeight="1" x14ac:dyDescent="0.15">
      <c r="A56" s="150"/>
      <c r="B56" s="150"/>
      <c r="C56" s="150"/>
      <c r="D56" s="124"/>
      <c r="E56" s="124"/>
      <c r="F56" s="124"/>
      <c r="G56" s="124"/>
      <c r="H56" s="124"/>
      <c r="I56" s="742" t="s">
        <v>985</v>
      </c>
    </row>
    <row r="57" spans="1:9" x14ac:dyDescent="0.15">
      <c r="A57" s="150"/>
      <c r="B57" s="150"/>
      <c r="C57" s="150"/>
      <c r="D57" s="124"/>
      <c r="E57" s="124"/>
      <c r="F57" s="124"/>
      <c r="G57" s="124"/>
      <c r="H57" s="124"/>
    </row>
    <row r="58" spans="1:9" x14ac:dyDescent="0.15">
      <c r="A58" s="150"/>
      <c r="B58" s="150"/>
      <c r="C58" s="150"/>
      <c r="D58" s="124"/>
      <c r="E58" s="124"/>
      <c r="F58" s="124"/>
      <c r="G58" s="80"/>
      <c r="H58" s="549" t="s">
        <v>30</v>
      </c>
    </row>
    <row r="59" spans="1:9" x14ac:dyDescent="0.15">
      <c r="H59" s="321" t="s">
        <v>434</v>
      </c>
    </row>
    <row r="61" spans="1:9" x14ac:dyDescent="0.15">
      <c r="H61" s="124"/>
    </row>
  </sheetData>
  <mergeCells count="2">
    <mergeCell ref="B5:D5"/>
    <mergeCell ref="G2:H2"/>
  </mergeCells>
  <phoneticPr fontId="0" type="noConversion"/>
  <hyperlinks>
    <hyperlink ref="I56" location="TOCpage" display="TOC" xr:uid="{423338E2-FF7F-4D73-B6B7-B8CC32BE46C6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L62"/>
  <sheetViews>
    <sheetView workbookViewId="0"/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3" style="3" customWidth="1"/>
    <col min="5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5.75" customHeight="1" x14ac:dyDescent="0.15">
      <c r="A6" s="139" t="s">
        <v>435</v>
      </c>
      <c r="B6" s="139"/>
      <c r="C6" s="140" t="s">
        <v>436</v>
      </c>
      <c r="D6" s="167"/>
      <c r="E6" s="115"/>
      <c r="F6" s="115"/>
      <c r="G6" s="116"/>
      <c r="H6" s="796"/>
      <c r="I6" s="8"/>
    </row>
    <row r="7" spans="1:9" x14ac:dyDescent="0.15">
      <c r="A7" s="142"/>
      <c r="B7" s="142" t="s">
        <v>305</v>
      </c>
      <c r="C7" s="142"/>
      <c r="D7" s="104" t="s">
        <v>409</v>
      </c>
      <c r="E7" s="102"/>
      <c r="F7" s="102"/>
      <c r="G7" s="103"/>
      <c r="H7" s="797"/>
      <c r="I7" s="798"/>
    </row>
    <row r="8" spans="1:9" x14ac:dyDescent="0.15">
      <c r="A8" s="142"/>
      <c r="B8" s="142"/>
      <c r="C8" s="142" t="s">
        <v>407</v>
      </c>
      <c r="D8" s="104" t="s">
        <v>410</v>
      </c>
      <c r="E8" s="564"/>
      <c r="F8" s="564"/>
      <c r="G8" s="564"/>
      <c r="H8" s="662"/>
      <c r="I8" s="566"/>
    </row>
    <row r="9" spans="1:9" x14ac:dyDescent="0.15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15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15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210"/>
      <c r="I14" s="767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564"/>
      <c r="I20" s="564"/>
    </row>
    <row r="21" spans="1:9" x14ac:dyDescent="0.15">
      <c r="A21" s="142"/>
      <c r="B21" s="142" t="s">
        <v>421</v>
      </c>
      <c r="C21" s="142"/>
      <c r="D21" s="104" t="s">
        <v>422</v>
      </c>
      <c r="E21" s="102"/>
      <c r="F21" s="102"/>
      <c r="G21" s="102"/>
      <c r="H21" s="102"/>
      <c r="I21" s="102"/>
    </row>
    <row r="22" spans="1:9" x14ac:dyDescent="0.15">
      <c r="A22" s="142"/>
      <c r="B22" s="142"/>
      <c r="C22" s="142" t="s">
        <v>407</v>
      </c>
      <c r="D22" s="104" t="s">
        <v>410</v>
      </c>
      <c r="E22" s="564"/>
      <c r="F22" s="564"/>
      <c r="G22" s="564"/>
      <c r="H22" s="564"/>
      <c r="I22" s="564"/>
    </row>
    <row r="23" spans="1:9" x14ac:dyDescent="0.15">
      <c r="A23" s="142"/>
      <c r="B23" s="142"/>
      <c r="C23" s="142" t="s">
        <v>411</v>
      </c>
      <c r="D23" s="104" t="s">
        <v>412</v>
      </c>
      <c r="E23" s="564"/>
      <c r="F23" s="564"/>
      <c r="G23" s="564"/>
      <c r="H23" s="564"/>
      <c r="I23" s="564"/>
    </row>
    <row r="24" spans="1:9" x14ac:dyDescent="0.15">
      <c r="A24" s="142"/>
      <c r="B24" s="142"/>
      <c r="C24" s="142" t="s">
        <v>413</v>
      </c>
      <c r="D24" s="104"/>
      <c r="E24" s="564"/>
      <c r="F24" s="564"/>
      <c r="G24" s="564"/>
      <c r="H24" s="564"/>
      <c r="I24" s="564"/>
    </row>
    <row r="25" spans="1:9" x14ac:dyDescent="0.15">
      <c r="A25" s="142"/>
      <c r="B25" s="142"/>
      <c r="C25" s="142" t="s">
        <v>414</v>
      </c>
      <c r="D25" s="104" t="s">
        <v>415</v>
      </c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416</v>
      </c>
      <c r="D26" s="104" t="s">
        <v>417</v>
      </c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418</v>
      </c>
      <c r="D27" s="104"/>
      <c r="E27" s="564"/>
      <c r="F27" s="564"/>
      <c r="G27" s="564"/>
      <c r="H27" s="564"/>
      <c r="I27" s="564"/>
    </row>
    <row r="28" spans="1:9" ht="18.75" customHeight="1" thickBot="1" x14ac:dyDescent="0.2">
      <c r="A28" s="168" t="s">
        <v>435</v>
      </c>
      <c r="B28" s="168"/>
      <c r="C28" s="199" t="s">
        <v>437</v>
      </c>
      <c r="D28" s="175"/>
      <c r="E28" s="171">
        <f>SUM(E8:E27)</f>
        <v>0</v>
      </c>
      <c r="F28" s="171">
        <f t="shared" ref="F28:I28" si="0">SUM(F8:F27)</f>
        <v>0</v>
      </c>
      <c r="G28" s="171">
        <f t="shared" si="0"/>
        <v>0</v>
      </c>
      <c r="H28" s="99">
        <f t="shared" si="0"/>
        <v>0</v>
      </c>
      <c r="I28" s="99">
        <f t="shared" si="0"/>
        <v>0</v>
      </c>
    </row>
    <row r="29" spans="1:9" ht="16.5" customHeight="1" thickTop="1" x14ac:dyDescent="0.15">
      <c r="A29" s="178" t="s">
        <v>438</v>
      </c>
      <c r="B29" s="178"/>
      <c r="C29" s="117" t="s">
        <v>439</v>
      </c>
      <c r="D29" s="174"/>
      <c r="E29" s="115"/>
      <c r="F29" s="115"/>
      <c r="G29" s="116"/>
      <c r="H29" s="799"/>
      <c r="I29" s="800"/>
    </row>
    <row r="30" spans="1:9" x14ac:dyDescent="0.15">
      <c r="A30" s="142"/>
      <c r="B30" s="142" t="s">
        <v>305</v>
      </c>
      <c r="C30" s="142"/>
      <c r="D30" s="104" t="s">
        <v>409</v>
      </c>
      <c r="E30" s="101"/>
      <c r="F30" s="102"/>
      <c r="G30" s="103"/>
      <c r="H30" s="797"/>
      <c r="I30" s="798"/>
    </row>
    <row r="31" spans="1:9" x14ac:dyDescent="0.15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662"/>
      <c r="I31" s="566"/>
    </row>
    <row r="32" spans="1:9" x14ac:dyDescent="0.15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12" x14ac:dyDescent="0.15">
      <c r="A33" s="142"/>
      <c r="B33" s="142"/>
      <c r="C33" s="142" t="s">
        <v>413</v>
      </c>
      <c r="D33" s="104"/>
      <c r="E33" s="564"/>
      <c r="F33" s="564"/>
      <c r="G33" s="564"/>
      <c r="H33" s="564"/>
      <c r="I33" s="564"/>
    </row>
    <row r="34" spans="1:12" x14ac:dyDescent="0.15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12" x14ac:dyDescent="0.15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12" x14ac:dyDescent="0.15">
      <c r="A36" s="142"/>
      <c r="B36" s="142"/>
      <c r="C36" s="142" t="s">
        <v>418</v>
      </c>
      <c r="D36" s="104"/>
      <c r="E36" s="564"/>
      <c r="F36" s="564"/>
      <c r="G36" s="564"/>
      <c r="H36" s="768"/>
      <c r="I36" s="768"/>
    </row>
    <row r="37" spans="1:12" x14ac:dyDescent="0.15">
      <c r="A37" s="141"/>
      <c r="B37" s="142" t="s">
        <v>419</v>
      </c>
      <c r="C37" s="142"/>
      <c r="D37" s="104" t="s">
        <v>420</v>
      </c>
      <c r="E37" s="102"/>
      <c r="F37" s="102"/>
      <c r="G37" s="103"/>
      <c r="H37" s="210"/>
      <c r="I37" s="767"/>
    </row>
    <row r="38" spans="1:12" x14ac:dyDescent="0.15">
      <c r="A38" s="142"/>
      <c r="B38" s="142"/>
      <c r="C38" s="142" t="s">
        <v>407</v>
      </c>
      <c r="D38" s="104" t="s">
        <v>410</v>
      </c>
      <c r="E38" s="564"/>
      <c r="F38" s="564"/>
      <c r="G38" s="564"/>
      <c r="H38" s="662"/>
      <c r="I38" s="566"/>
    </row>
    <row r="39" spans="1:12" x14ac:dyDescent="0.15">
      <c r="A39" s="142"/>
      <c r="B39" s="142"/>
      <c r="C39" s="142" t="s">
        <v>411</v>
      </c>
      <c r="D39" s="104" t="s">
        <v>412</v>
      </c>
      <c r="E39" s="564"/>
      <c r="F39" s="564"/>
      <c r="G39" s="564"/>
      <c r="H39" s="564"/>
      <c r="I39" s="564"/>
    </row>
    <row r="40" spans="1:12" x14ac:dyDescent="0.15">
      <c r="A40" s="142"/>
      <c r="B40" s="142"/>
      <c r="C40" s="142" t="s">
        <v>413</v>
      </c>
      <c r="D40" s="104"/>
      <c r="E40" s="564"/>
      <c r="F40" s="564"/>
      <c r="G40" s="564"/>
      <c r="H40" s="564"/>
      <c r="I40" s="564"/>
    </row>
    <row r="41" spans="1:12" x14ac:dyDescent="0.15">
      <c r="A41" s="142"/>
      <c r="B41" s="142"/>
      <c r="C41" s="142" t="s">
        <v>414</v>
      </c>
      <c r="D41" s="104" t="s">
        <v>415</v>
      </c>
      <c r="E41" s="564"/>
      <c r="F41" s="564"/>
      <c r="G41" s="564"/>
      <c r="H41" s="564"/>
      <c r="I41" s="564"/>
    </row>
    <row r="42" spans="1:12" x14ac:dyDescent="0.15">
      <c r="A42" s="142"/>
      <c r="B42" s="142"/>
      <c r="C42" s="142" t="s">
        <v>416</v>
      </c>
      <c r="D42" s="104" t="s">
        <v>417</v>
      </c>
      <c r="E42" s="564"/>
      <c r="F42" s="564"/>
      <c r="G42" s="564"/>
      <c r="H42" s="564"/>
      <c r="I42" s="564"/>
    </row>
    <row r="43" spans="1:12" x14ac:dyDescent="0.15">
      <c r="A43" s="142"/>
      <c r="B43" s="142"/>
      <c r="C43" s="142" t="s">
        <v>418</v>
      </c>
      <c r="D43" s="104"/>
      <c r="E43" s="564"/>
      <c r="F43" s="564"/>
      <c r="G43" s="564"/>
      <c r="H43" s="768"/>
      <c r="I43" s="768"/>
    </row>
    <row r="44" spans="1:12" x14ac:dyDescent="0.15">
      <c r="A44" s="142"/>
      <c r="B44" s="142" t="s">
        <v>421</v>
      </c>
      <c r="C44" s="142"/>
      <c r="D44" s="104" t="s">
        <v>422</v>
      </c>
      <c r="E44" s="102"/>
      <c r="F44" s="102"/>
      <c r="G44" s="103"/>
      <c r="H44" s="210"/>
      <c r="I44" s="767"/>
    </row>
    <row r="45" spans="1:12" x14ac:dyDescent="0.15">
      <c r="A45" s="142"/>
      <c r="B45" s="142"/>
      <c r="C45" s="142" t="s">
        <v>407</v>
      </c>
      <c r="D45" s="104" t="s">
        <v>410</v>
      </c>
      <c r="E45" s="564"/>
      <c r="F45" s="564"/>
      <c r="G45" s="564"/>
      <c r="H45" s="662"/>
      <c r="I45" s="566"/>
    </row>
    <row r="46" spans="1:12" x14ac:dyDescent="0.15">
      <c r="A46" s="142"/>
      <c r="B46" s="142"/>
      <c r="C46" s="142" t="s">
        <v>411</v>
      </c>
      <c r="D46" s="104" t="s">
        <v>412</v>
      </c>
      <c r="E46" s="564"/>
      <c r="F46" s="564"/>
      <c r="G46" s="564"/>
      <c r="H46" s="564"/>
      <c r="I46" s="564"/>
      <c r="L46" s="42"/>
    </row>
    <row r="47" spans="1:12" x14ac:dyDescent="0.15">
      <c r="A47" s="142"/>
      <c r="B47" s="142"/>
      <c r="C47" s="142" t="s">
        <v>413</v>
      </c>
      <c r="D47" s="104"/>
      <c r="E47" s="564"/>
      <c r="F47" s="564"/>
      <c r="G47" s="564"/>
      <c r="H47" s="564"/>
      <c r="I47" s="564"/>
    </row>
    <row r="48" spans="1:12" ht="13.5" customHeight="1" x14ac:dyDescent="0.15">
      <c r="A48" s="142"/>
      <c r="B48" s="142"/>
      <c r="C48" s="142" t="s">
        <v>414</v>
      </c>
      <c r="D48" s="104" t="s">
        <v>415</v>
      </c>
      <c r="E48" s="564"/>
      <c r="F48" s="564"/>
      <c r="G48" s="564"/>
      <c r="H48" s="564"/>
      <c r="I48" s="564"/>
    </row>
    <row r="49" spans="1:9" x14ac:dyDescent="0.15">
      <c r="A49" s="142"/>
      <c r="B49" s="142"/>
      <c r="C49" s="142" t="s">
        <v>416</v>
      </c>
      <c r="D49" s="104" t="s">
        <v>417</v>
      </c>
      <c r="E49" s="564"/>
      <c r="F49" s="564"/>
      <c r="G49" s="564"/>
      <c r="H49" s="564"/>
      <c r="I49" s="564"/>
    </row>
    <row r="50" spans="1:9" x14ac:dyDescent="0.15">
      <c r="A50" s="142"/>
      <c r="B50" s="142"/>
      <c r="C50" s="142" t="s">
        <v>418</v>
      </c>
      <c r="D50" s="104"/>
      <c r="E50" s="564"/>
      <c r="F50" s="564"/>
      <c r="G50" s="564"/>
      <c r="H50" s="564"/>
      <c r="I50" s="564"/>
    </row>
    <row r="51" spans="1:9" ht="15.75" customHeight="1" thickBot="1" x14ac:dyDescent="0.2">
      <c r="A51" s="168" t="s">
        <v>438</v>
      </c>
      <c r="B51" s="169"/>
      <c r="C51" s="168" t="s">
        <v>440</v>
      </c>
      <c r="D51" s="170"/>
      <c r="E51" s="187">
        <f>SUM(E31:E50)</f>
        <v>0</v>
      </c>
      <c r="F51" s="187">
        <f t="shared" ref="F51:I51" si="1">SUM(F31:F50)</f>
        <v>0</v>
      </c>
      <c r="G51" s="187">
        <f t="shared" si="1"/>
        <v>0</v>
      </c>
      <c r="H51" s="187">
        <f t="shared" si="1"/>
        <v>0</v>
      </c>
      <c r="I51" s="187">
        <f t="shared" si="1"/>
        <v>0</v>
      </c>
    </row>
    <row r="52" spans="1:9" ht="15" thickTop="1" x14ac:dyDescent="0.15">
      <c r="A52" s="150"/>
      <c r="B52" s="150"/>
      <c r="C52" s="150"/>
      <c r="D52" s="124"/>
      <c r="E52" s="124"/>
      <c r="F52" s="124"/>
      <c r="G52" s="124"/>
      <c r="H52" s="124"/>
    </row>
    <row r="53" spans="1:9" x14ac:dyDescent="0.15">
      <c r="A53" s="150"/>
      <c r="B53" s="150"/>
      <c r="C53" s="150"/>
      <c r="D53" s="124"/>
      <c r="E53" s="124"/>
      <c r="F53" s="124"/>
      <c r="G53" s="124"/>
      <c r="H53" s="124"/>
    </row>
    <row r="54" spans="1:9" x14ac:dyDescent="0.15">
      <c r="A54" s="142"/>
      <c r="B54" s="142"/>
      <c r="C54" s="142"/>
      <c r="D54" s="100"/>
      <c r="E54" s="124" t="s">
        <v>108</v>
      </c>
      <c r="F54" s="124"/>
      <c r="G54" s="125"/>
      <c r="H54" s="124"/>
      <c r="I54" s="65" t="str" cm="1">
        <f t="array" ref="I54">SchoolName</f>
        <v>ThrivePoint Academy Nevada</v>
      </c>
    </row>
    <row r="55" spans="1:9" ht="15" customHeight="1" x14ac:dyDescent="0.15">
      <c r="A55" s="141"/>
      <c r="B55" s="141"/>
      <c r="C55" s="141"/>
      <c r="D55" s="151"/>
      <c r="E55" s="150" t="s">
        <v>426</v>
      </c>
      <c r="F55" s="124"/>
      <c r="G55" s="124"/>
      <c r="H55" s="124"/>
      <c r="I55" s="305" t="str" cm="1">
        <f t="array" ref="I55">"FYE "&amp;TEXT(FYE_Date,"mm/dd/yy")</f>
        <v>FYE 06/30/25</v>
      </c>
    </row>
    <row r="56" spans="1:9" ht="15" customHeight="1" x14ac:dyDescent="0.15">
      <c r="A56" s="150"/>
      <c r="B56" s="150"/>
      <c r="C56" s="150"/>
      <c r="D56" s="124"/>
      <c r="E56" s="124"/>
      <c r="F56" s="124"/>
      <c r="G56" s="124"/>
      <c r="H56" s="124"/>
      <c r="I56" s="65" t="str">
        <f>Budget</f>
        <v>Final</v>
      </c>
    </row>
    <row r="57" spans="1:9" x14ac:dyDescent="0.15">
      <c r="A57" s="150"/>
      <c r="B57" s="150"/>
      <c r="C57" s="150"/>
      <c r="D57" s="124"/>
      <c r="E57" s="124"/>
      <c r="F57" s="124"/>
      <c r="G57" s="124"/>
      <c r="H57" s="124"/>
      <c r="I57" s="742" t="s">
        <v>985</v>
      </c>
    </row>
    <row r="58" spans="1:9" x14ac:dyDescent="0.15">
      <c r="A58" s="150"/>
      <c r="B58" s="150"/>
      <c r="C58" s="150"/>
      <c r="D58" s="124"/>
      <c r="E58" s="124"/>
      <c r="F58" s="124"/>
      <c r="G58" s="80"/>
      <c r="H58" s="549" t="s">
        <v>30</v>
      </c>
    </row>
    <row r="59" spans="1:9" x14ac:dyDescent="0.15">
      <c r="H59" s="321" t="s">
        <v>441</v>
      </c>
    </row>
    <row r="61" spans="1:9" x14ac:dyDescent="0.15">
      <c r="H61" s="124"/>
    </row>
    <row r="62" spans="1:9" x14ac:dyDescent="0.15">
      <c r="H62" s="124"/>
    </row>
  </sheetData>
  <mergeCells count="2">
    <mergeCell ref="B5:D5"/>
    <mergeCell ref="G2:H2"/>
  </mergeCells>
  <phoneticPr fontId="0" type="noConversion"/>
  <hyperlinks>
    <hyperlink ref="I57" location="TOCpage" display="TOC" xr:uid="{359853EC-14DB-4666-9B86-894065004564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I56"/>
  <sheetViews>
    <sheetView workbookViewId="0"/>
  </sheetViews>
  <sheetFormatPr baseColWidth="10" defaultColWidth="9.1640625" defaultRowHeight="14" x14ac:dyDescent="0.15"/>
  <cols>
    <col min="1" max="1" width="1.6640625" style="36" customWidth="1"/>
    <col min="2" max="2" width="2.83203125" style="36" customWidth="1"/>
    <col min="3" max="3" width="4.5" style="36" customWidth="1"/>
    <col min="4" max="4" width="35.1640625" style="3" customWidth="1"/>
    <col min="5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5" customHeight="1" x14ac:dyDescent="0.15">
      <c r="A6" s="139" t="s">
        <v>414</v>
      </c>
      <c r="B6" s="139"/>
      <c r="C6" s="140" t="s">
        <v>442</v>
      </c>
      <c r="D6" s="167"/>
      <c r="E6" s="115"/>
      <c r="F6" s="115"/>
      <c r="G6" s="116"/>
      <c r="H6" s="796"/>
      <c r="I6" s="8"/>
    </row>
    <row r="7" spans="1:9" x14ac:dyDescent="0.15">
      <c r="A7" s="142"/>
      <c r="B7" s="142" t="s">
        <v>305</v>
      </c>
      <c r="C7" s="142"/>
      <c r="D7" s="104" t="s">
        <v>409</v>
      </c>
      <c r="E7" s="102"/>
      <c r="F7" s="102"/>
      <c r="G7" s="103"/>
      <c r="H7" s="797"/>
      <c r="I7" s="798"/>
    </row>
    <row r="8" spans="1:9" x14ac:dyDescent="0.15">
      <c r="A8" s="142"/>
      <c r="B8" s="142"/>
      <c r="C8" s="142" t="s">
        <v>407</v>
      </c>
      <c r="D8" s="104" t="s">
        <v>410</v>
      </c>
      <c r="E8" s="564"/>
      <c r="F8" s="564"/>
      <c r="G8" s="564"/>
      <c r="H8" s="662"/>
      <c r="I8" s="566"/>
    </row>
    <row r="9" spans="1:9" x14ac:dyDescent="0.15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15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15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210"/>
      <c r="I14" s="767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564"/>
      <c r="I20" s="564"/>
    </row>
    <row r="21" spans="1:9" ht="16.5" customHeight="1" thickBot="1" x14ac:dyDescent="0.2">
      <c r="A21" s="168" t="s">
        <v>414</v>
      </c>
      <c r="B21" s="169"/>
      <c r="C21" s="168" t="s">
        <v>443</v>
      </c>
      <c r="D21" s="170"/>
      <c r="E21" s="171">
        <f>SUM(E8:E20)</f>
        <v>0</v>
      </c>
      <c r="F21" s="171">
        <f t="shared" ref="F21:I21" si="0">SUM(F8:F20)</f>
        <v>0</v>
      </c>
      <c r="G21" s="171">
        <f t="shared" si="0"/>
        <v>0</v>
      </c>
      <c r="H21" s="99">
        <f t="shared" si="0"/>
        <v>0</v>
      </c>
      <c r="I21" s="99">
        <f t="shared" si="0"/>
        <v>0</v>
      </c>
    </row>
    <row r="22" spans="1:9" ht="15.75" customHeight="1" thickTop="1" x14ac:dyDescent="0.15">
      <c r="A22" s="147" t="s">
        <v>444</v>
      </c>
      <c r="B22" s="147"/>
      <c r="C22" s="149" t="s">
        <v>445</v>
      </c>
      <c r="D22" s="172"/>
      <c r="E22" s="115"/>
      <c r="F22" s="115"/>
      <c r="G22" s="116"/>
      <c r="H22" s="799"/>
      <c r="I22" s="800"/>
    </row>
    <row r="23" spans="1:9" x14ac:dyDescent="0.15">
      <c r="A23" s="142"/>
      <c r="B23" s="142" t="s">
        <v>446</v>
      </c>
      <c r="C23" s="142"/>
      <c r="D23" s="104" t="s">
        <v>447</v>
      </c>
      <c r="E23" s="101"/>
      <c r="F23" s="102"/>
      <c r="G23" s="103"/>
      <c r="H23" s="797"/>
      <c r="I23" s="798"/>
    </row>
    <row r="24" spans="1:9" x14ac:dyDescent="0.15">
      <c r="A24" s="142"/>
      <c r="B24" s="142"/>
      <c r="C24" s="142" t="s">
        <v>407</v>
      </c>
      <c r="D24" s="104" t="s">
        <v>410</v>
      </c>
      <c r="E24" s="564"/>
      <c r="F24" s="564"/>
      <c r="G24" s="564"/>
      <c r="H24" s="662"/>
      <c r="I24" s="566"/>
    </row>
    <row r="25" spans="1:9" x14ac:dyDescent="0.15">
      <c r="A25" s="142"/>
      <c r="B25" s="142"/>
      <c r="C25" s="142" t="s">
        <v>411</v>
      </c>
      <c r="D25" s="104" t="s">
        <v>412</v>
      </c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413</v>
      </c>
      <c r="D26" s="104"/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414</v>
      </c>
      <c r="D27" s="104" t="s">
        <v>415</v>
      </c>
      <c r="E27" s="564"/>
      <c r="F27" s="564"/>
      <c r="G27" s="564"/>
      <c r="H27" s="564"/>
      <c r="I27" s="564"/>
    </row>
    <row r="28" spans="1:9" x14ac:dyDescent="0.15">
      <c r="A28" s="142"/>
      <c r="B28" s="142"/>
      <c r="C28" s="142" t="s">
        <v>416</v>
      </c>
      <c r="D28" s="104" t="s">
        <v>417</v>
      </c>
      <c r="E28" s="564"/>
      <c r="F28" s="564"/>
      <c r="G28" s="564"/>
      <c r="H28" s="564"/>
      <c r="I28" s="564"/>
    </row>
    <row r="29" spans="1:9" x14ac:dyDescent="0.15">
      <c r="A29" s="142"/>
      <c r="B29" s="142"/>
      <c r="C29" s="142" t="s">
        <v>418</v>
      </c>
      <c r="D29" s="104"/>
      <c r="E29" s="564"/>
      <c r="F29" s="564"/>
      <c r="G29" s="564"/>
      <c r="H29" s="564"/>
      <c r="I29" s="564"/>
    </row>
    <row r="30" spans="1:9" ht="15" customHeight="1" thickBot="1" x14ac:dyDescent="0.2">
      <c r="A30" s="168" t="s">
        <v>448</v>
      </c>
      <c r="B30" s="169"/>
      <c r="C30" s="199" t="s">
        <v>449</v>
      </c>
      <c r="D30" s="170"/>
      <c r="E30" s="187">
        <f>SUM(E24:E29)</f>
        <v>0</v>
      </c>
      <c r="F30" s="187">
        <f t="shared" ref="F30:I30" si="1">SUM(F24:F29)</f>
        <v>0</v>
      </c>
      <c r="G30" s="187">
        <f t="shared" si="1"/>
        <v>0</v>
      </c>
      <c r="H30" s="187">
        <f t="shared" si="1"/>
        <v>0</v>
      </c>
      <c r="I30" s="187">
        <f t="shared" si="1"/>
        <v>0</v>
      </c>
    </row>
    <row r="31" spans="1:9" ht="15" customHeight="1" thickTop="1" x14ac:dyDescent="0.15">
      <c r="A31" s="177"/>
      <c r="B31" s="150"/>
      <c r="C31" s="282"/>
      <c r="D31" s="124"/>
      <c r="E31" s="124"/>
      <c r="F31" s="124"/>
      <c r="G31" s="124"/>
      <c r="H31" s="124"/>
    </row>
    <row r="32" spans="1:9" ht="15" customHeight="1" x14ac:dyDescent="0.15">
      <c r="A32" s="177"/>
      <c r="B32" s="150"/>
      <c r="C32" s="282"/>
      <c r="D32" s="124"/>
      <c r="E32" s="124"/>
      <c r="F32" s="124"/>
      <c r="G32" s="124"/>
      <c r="H32" s="124"/>
    </row>
    <row r="33" spans="1:9" ht="15" customHeight="1" x14ac:dyDescent="0.15">
      <c r="A33" s="177"/>
      <c r="B33" s="150"/>
      <c r="C33" s="282"/>
      <c r="D33" s="124"/>
      <c r="E33" s="124"/>
      <c r="F33" s="124"/>
      <c r="G33" s="124"/>
      <c r="H33" s="124"/>
    </row>
    <row r="34" spans="1:9" ht="15" customHeight="1" x14ac:dyDescent="0.15">
      <c r="A34" s="177"/>
      <c r="B34" s="150"/>
      <c r="C34" s="282"/>
      <c r="D34" s="124"/>
      <c r="E34" s="124"/>
      <c r="F34" s="124"/>
      <c r="G34" s="124"/>
      <c r="H34" s="124"/>
    </row>
    <row r="35" spans="1:9" ht="15" customHeight="1" x14ac:dyDescent="0.15">
      <c r="A35" s="177"/>
      <c r="B35" s="150"/>
      <c r="C35" s="282"/>
      <c r="D35" s="124"/>
      <c r="E35" s="124"/>
      <c r="F35" s="124"/>
      <c r="G35" s="124"/>
      <c r="H35" s="124"/>
    </row>
    <row r="36" spans="1:9" ht="15" customHeight="1" x14ac:dyDescent="0.15">
      <c r="A36" s="177"/>
      <c r="B36" s="150"/>
      <c r="C36" s="282"/>
      <c r="D36" s="124"/>
      <c r="E36" s="124"/>
      <c r="F36" s="124"/>
      <c r="G36" s="124"/>
      <c r="H36" s="124"/>
    </row>
    <row r="37" spans="1:9" ht="15" customHeight="1" x14ac:dyDescent="0.15">
      <c r="A37" s="177"/>
      <c r="B37" s="150"/>
      <c r="C37" s="282"/>
      <c r="D37" s="124"/>
      <c r="E37" s="124"/>
      <c r="F37" s="124"/>
      <c r="G37" s="124"/>
      <c r="H37" s="124"/>
      <c r="I37" s="65" t="str" cm="1">
        <f t="array" ref="I37">SchoolName</f>
        <v>ThrivePoint Academy Nevada</v>
      </c>
    </row>
    <row r="38" spans="1:9" x14ac:dyDescent="0.15">
      <c r="A38" s="150"/>
      <c r="B38" s="150"/>
      <c r="C38" s="150"/>
      <c r="D38" s="124"/>
      <c r="E38" s="124"/>
      <c r="F38" s="124"/>
      <c r="G38" s="124"/>
      <c r="H38" s="124"/>
      <c r="I38" s="305" t="str" cm="1">
        <f t="array" ref="I38">"FYE "&amp;TEXT(FYE_Date,"mm/dd/yy")</f>
        <v>FYE 06/30/25</v>
      </c>
    </row>
    <row r="39" spans="1:9" x14ac:dyDescent="0.15">
      <c r="A39" s="142"/>
      <c r="B39" s="142"/>
      <c r="C39" s="142"/>
      <c r="D39" s="100"/>
      <c r="E39" s="124" t="s">
        <v>108</v>
      </c>
      <c r="F39" s="124"/>
      <c r="G39" s="125"/>
      <c r="H39" s="124"/>
      <c r="I39" s="65" t="str">
        <f>Budget</f>
        <v>Final</v>
      </c>
    </row>
    <row r="40" spans="1:9" x14ac:dyDescent="0.15">
      <c r="A40" s="141"/>
      <c r="B40" s="141"/>
      <c r="C40" s="141"/>
      <c r="D40" s="151"/>
      <c r="E40" s="150" t="s">
        <v>426</v>
      </c>
      <c r="F40" s="124"/>
      <c r="G40" s="124"/>
      <c r="H40" s="124"/>
      <c r="I40" s="742" t="s">
        <v>985</v>
      </c>
    </row>
    <row r="41" spans="1:9" ht="16.5" customHeight="1" x14ac:dyDescent="0.15">
      <c r="A41" s="150"/>
      <c r="B41" s="150"/>
      <c r="C41" s="150"/>
      <c r="D41" s="124"/>
      <c r="E41" s="124"/>
      <c r="F41" s="124"/>
      <c r="G41" s="124"/>
      <c r="H41" s="124"/>
    </row>
    <row r="42" spans="1:9" ht="14.25" customHeight="1" x14ac:dyDescent="0.15">
      <c r="A42" s="150"/>
      <c r="B42" s="150"/>
      <c r="C42" s="150"/>
      <c r="D42" s="124"/>
      <c r="E42" s="124"/>
      <c r="F42" s="124"/>
      <c r="G42" s="124"/>
      <c r="H42" s="124"/>
    </row>
    <row r="43" spans="1:9" x14ac:dyDescent="0.15">
      <c r="G43" s="1"/>
      <c r="H43" s="124"/>
    </row>
    <row r="44" spans="1:9" x14ac:dyDescent="0.15">
      <c r="H44" s="124"/>
    </row>
    <row r="45" spans="1:9" x14ac:dyDescent="0.15">
      <c r="H45" s="124"/>
    </row>
    <row r="46" spans="1:9" x14ac:dyDescent="0.15">
      <c r="H46" s="124"/>
    </row>
    <row r="47" spans="1:9" x14ac:dyDescent="0.15">
      <c r="H47" s="124"/>
    </row>
    <row r="48" spans="1:9" x14ac:dyDescent="0.15">
      <c r="H48" s="124"/>
    </row>
    <row r="49" spans="8:8" x14ac:dyDescent="0.15">
      <c r="H49" s="124"/>
    </row>
    <row r="50" spans="8:8" x14ac:dyDescent="0.15">
      <c r="H50" s="124"/>
    </row>
    <row r="51" spans="8:8" x14ac:dyDescent="0.15">
      <c r="H51" s="124"/>
    </row>
    <row r="52" spans="8:8" x14ac:dyDescent="0.15">
      <c r="H52" s="124"/>
    </row>
    <row r="55" spans="8:8" x14ac:dyDescent="0.15">
      <c r="H55" s="549" t="s">
        <v>30</v>
      </c>
    </row>
    <row r="56" spans="8:8" x14ac:dyDescent="0.15">
      <c r="H56" s="321" t="s">
        <v>450</v>
      </c>
    </row>
  </sheetData>
  <mergeCells count="2">
    <mergeCell ref="B5:D5"/>
    <mergeCell ref="G2:H2"/>
  </mergeCells>
  <phoneticPr fontId="0" type="noConversion"/>
  <hyperlinks>
    <hyperlink ref="I40" location="TOCpage" display="TOC" xr:uid="{BA389A81-5025-4297-8A56-CDCF58F00DF1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61"/>
  <sheetViews>
    <sheetView workbookViewId="0"/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4.83203125" style="3" customWidth="1"/>
    <col min="5" max="8" width="17.6640625" style="3" customWidth="1"/>
    <col min="9" max="9" width="12.66406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s="40" customFormat="1" ht="21" customHeight="1" x14ac:dyDescent="0.15">
      <c r="A6" s="178" t="s">
        <v>451</v>
      </c>
      <c r="B6" s="179"/>
      <c r="C6" s="139" t="s">
        <v>452</v>
      </c>
      <c r="D6" s="180"/>
      <c r="E6" s="181"/>
      <c r="F6" s="181"/>
      <c r="G6" s="182"/>
      <c r="H6" s="801"/>
      <c r="I6" s="766"/>
    </row>
    <row r="7" spans="1:9" s="40" customFormat="1" ht="18" customHeight="1" x14ac:dyDescent="0.15">
      <c r="A7" s="183"/>
      <c r="B7" s="184" t="s">
        <v>305</v>
      </c>
      <c r="C7" s="185"/>
      <c r="D7" s="186" t="s">
        <v>409</v>
      </c>
      <c r="E7" s="181"/>
      <c r="F7" s="181"/>
      <c r="G7" s="181"/>
      <c r="H7" s="182"/>
      <c r="I7" s="802"/>
    </row>
    <row r="8" spans="1:9" x14ac:dyDescent="0.15">
      <c r="A8" s="142"/>
      <c r="B8" s="142"/>
      <c r="C8" s="142" t="s">
        <v>407</v>
      </c>
      <c r="D8" s="104" t="s">
        <v>410</v>
      </c>
      <c r="E8" s="564"/>
      <c r="F8" s="564"/>
      <c r="G8" s="564"/>
      <c r="H8" s="564"/>
      <c r="I8" s="564"/>
    </row>
    <row r="9" spans="1:9" x14ac:dyDescent="0.15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15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15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210"/>
      <c r="I14" s="767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768"/>
      <c r="I20" s="768"/>
    </row>
    <row r="21" spans="1:9" x14ac:dyDescent="0.15">
      <c r="A21" s="141"/>
      <c r="B21" s="142" t="s">
        <v>421</v>
      </c>
      <c r="C21" s="141"/>
      <c r="D21" s="98" t="s">
        <v>422</v>
      </c>
      <c r="E21" s="102"/>
      <c r="F21" s="102"/>
      <c r="G21" s="103"/>
      <c r="H21" s="210"/>
      <c r="I21" s="767"/>
    </row>
    <row r="22" spans="1:9" x14ac:dyDescent="0.15">
      <c r="A22" s="142"/>
      <c r="B22" s="142"/>
      <c r="C22" s="142" t="s">
        <v>407</v>
      </c>
      <c r="D22" s="104" t="s">
        <v>410</v>
      </c>
      <c r="E22" s="564"/>
      <c r="F22" s="564"/>
      <c r="G22" s="564"/>
      <c r="H22" s="662"/>
      <c r="I22" s="566"/>
    </row>
    <row r="23" spans="1:9" x14ac:dyDescent="0.15">
      <c r="A23" s="142"/>
      <c r="B23" s="142"/>
      <c r="C23" s="142" t="s">
        <v>411</v>
      </c>
      <c r="D23" s="104" t="s">
        <v>412</v>
      </c>
      <c r="E23" s="564"/>
      <c r="F23" s="564"/>
      <c r="G23" s="564"/>
      <c r="H23" s="564"/>
      <c r="I23" s="564"/>
    </row>
    <row r="24" spans="1:9" x14ac:dyDescent="0.15">
      <c r="A24" s="142"/>
      <c r="B24" s="142"/>
      <c r="C24" s="142" t="s">
        <v>413</v>
      </c>
      <c r="D24" s="104"/>
      <c r="E24" s="564"/>
      <c r="F24" s="564"/>
      <c r="G24" s="564"/>
      <c r="H24" s="564"/>
      <c r="I24" s="564"/>
    </row>
    <row r="25" spans="1:9" x14ac:dyDescent="0.15">
      <c r="A25" s="142"/>
      <c r="B25" s="142"/>
      <c r="C25" s="142" t="s">
        <v>414</v>
      </c>
      <c r="D25" s="104" t="s">
        <v>415</v>
      </c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416</v>
      </c>
      <c r="D26" s="104" t="s">
        <v>417</v>
      </c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418</v>
      </c>
      <c r="D27" s="104"/>
      <c r="E27" s="564"/>
      <c r="F27" s="564"/>
      <c r="G27" s="564"/>
      <c r="H27" s="564"/>
      <c r="I27" s="564"/>
    </row>
    <row r="28" spans="1:9" ht="21" customHeight="1" thickBot="1" x14ac:dyDescent="0.2">
      <c r="A28" s="168" t="s">
        <v>451</v>
      </c>
      <c r="B28" s="169"/>
      <c r="C28" s="168" t="s">
        <v>453</v>
      </c>
      <c r="D28" s="170"/>
      <c r="E28" s="171">
        <f>SUM(E8:E27)</f>
        <v>0</v>
      </c>
      <c r="F28" s="171">
        <f t="shared" ref="F28:I28" si="0">SUM(F8:F27)</f>
        <v>0</v>
      </c>
      <c r="G28" s="171">
        <f t="shared" si="0"/>
        <v>0</v>
      </c>
      <c r="H28" s="99">
        <f t="shared" si="0"/>
        <v>0</v>
      </c>
      <c r="I28" s="99">
        <f t="shared" si="0"/>
        <v>0</v>
      </c>
    </row>
    <row r="29" spans="1:9" ht="20.25" customHeight="1" thickTop="1" x14ac:dyDescent="0.15">
      <c r="A29" s="178" t="s">
        <v>454</v>
      </c>
      <c r="B29" s="178"/>
      <c r="C29" s="178" t="s">
        <v>455</v>
      </c>
      <c r="D29" s="104"/>
      <c r="E29" s="115"/>
      <c r="F29" s="115"/>
      <c r="G29" s="116"/>
      <c r="H29" s="799"/>
      <c r="I29" s="800"/>
    </row>
    <row r="30" spans="1:9" x14ac:dyDescent="0.15">
      <c r="A30" s="142"/>
      <c r="B30" s="142" t="s">
        <v>305</v>
      </c>
      <c r="C30" s="142"/>
      <c r="D30" s="104" t="s">
        <v>409</v>
      </c>
      <c r="E30" s="102"/>
      <c r="F30" s="102"/>
      <c r="G30" s="103"/>
      <c r="H30" s="797"/>
      <c r="I30" s="798"/>
    </row>
    <row r="31" spans="1:9" x14ac:dyDescent="0.15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662"/>
      <c r="I31" s="566"/>
    </row>
    <row r="32" spans="1:9" x14ac:dyDescent="0.15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9" x14ac:dyDescent="0.15">
      <c r="A33" s="142"/>
      <c r="B33" s="142"/>
      <c r="C33" s="142" t="s">
        <v>413</v>
      </c>
      <c r="D33" s="104"/>
      <c r="E33" s="564"/>
      <c r="F33" s="564"/>
      <c r="G33" s="564"/>
      <c r="H33" s="564"/>
      <c r="I33" s="564"/>
    </row>
    <row r="34" spans="1:9" x14ac:dyDescent="0.15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9" x14ac:dyDescent="0.15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9" x14ac:dyDescent="0.15">
      <c r="A36" s="142"/>
      <c r="B36" s="142"/>
      <c r="C36" s="142" t="s">
        <v>418</v>
      </c>
      <c r="D36" s="104"/>
      <c r="E36" s="564"/>
      <c r="F36" s="564"/>
      <c r="G36" s="564"/>
      <c r="H36" s="768"/>
      <c r="I36" s="768"/>
    </row>
    <row r="37" spans="1:9" x14ac:dyDescent="0.15">
      <c r="A37" s="142"/>
      <c r="B37" s="142" t="s">
        <v>419</v>
      </c>
      <c r="C37" s="142"/>
      <c r="D37" s="104" t="s">
        <v>420</v>
      </c>
      <c r="E37" s="102"/>
      <c r="F37" s="102"/>
      <c r="G37" s="103"/>
      <c r="H37" s="210"/>
      <c r="I37" s="767"/>
    </row>
    <row r="38" spans="1:9" x14ac:dyDescent="0.15">
      <c r="A38" s="142"/>
      <c r="B38" s="142"/>
      <c r="C38" s="142" t="s">
        <v>407</v>
      </c>
      <c r="D38" s="104" t="s">
        <v>410</v>
      </c>
      <c r="E38" s="564"/>
      <c r="F38" s="564"/>
      <c r="G38" s="564"/>
      <c r="H38" s="662"/>
      <c r="I38" s="566"/>
    </row>
    <row r="39" spans="1:9" x14ac:dyDescent="0.15">
      <c r="A39" s="142"/>
      <c r="B39" s="142"/>
      <c r="C39" s="142" t="s">
        <v>411</v>
      </c>
      <c r="D39" s="104" t="s">
        <v>412</v>
      </c>
      <c r="E39" s="564"/>
      <c r="F39" s="564"/>
      <c r="G39" s="564"/>
      <c r="H39" s="564"/>
      <c r="I39" s="564"/>
    </row>
    <row r="40" spans="1:9" x14ac:dyDescent="0.15">
      <c r="A40" s="142"/>
      <c r="B40" s="142"/>
      <c r="C40" s="142" t="s">
        <v>413</v>
      </c>
      <c r="D40" s="104"/>
      <c r="E40" s="564"/>
      <c r="F40" s="564"/>
      <c r="G40" s="564"/>
      <c r="H40" s="564"/>
      <c r="I40" s="564"/>
    </row>
    <row r="41" spans="1:9" x14ac:dyDescent="0.15">
      <c r="A41" s="142"/>
      <c r="B41" s="142"/>
      <c r="C41" s="142" t="s">
        <v>414</v>
      </c>
      <c r="D41" s="104" t="s">
        <v>415</v>
      </c>
      <c r="E41" s="564"/>
      <c r="F41" s="564"/>
      <c r="G41" s="564"/>
      <c r="H41" s="564"/>
      <c r="I41" s="564"/>
    </row>
    <row r="42" spans="1:9" x14ac:dyDescent="0.15">
      <c r="A42" s="142"/>
      <c r="B42" s="142"/>
      <c r="C42" s="142" t="s">
        <v>416</v>
      </c>
      <c r="D42" s="104" t="s">
        <v>417</v>
      </c>
      <c r="E42" s="564"/>
      <c r="F42" s="564"/>
      <c r="G42" s="564"/>
      <c r="H42" s="564"/>
      <c r="I42" s="564"/>
    </row>
    <row r="43" spans="1:9" x14ac:dyDescent="0.15">
      <c r="A43" s="142"/>
      <c r="B43" s="142"/>
      <c r="C43" s="142" t="s">
        <v>418</v>
      </c>
      <c r="D43" s="104"/>
      <c r="E43" s="564"/>
      <c r="F43" s="564"/>
      <c r="G43" s="564"/>
      <c r="H43" s="768"/>
      <c r="I43" s="768"/>
    </row>
    <row r="44" spans="1:9" x14ac:dyDescent="0.15">
      <c r="A44" s="141"/>
      <c r="B44" s="142" t="s">
        <v>421</v>
      </c>
      <c r="C44" s="141"/>
      <c r="D44" s="98" t="s">
        <v>422</v>
      </c>
      <c r="E44" s="102"/>
      <c r="F44" s="102"/>
      <c r="G44" s="103"/>
      <c r="H44" s="210"/>
      <c r="I44" s="767"/>
    </row>
    <row r="45" spans="1:9" x14ac:dyDescent="0.15">
      <c r="A45" s="142"/>
      <c r="B45" s="142"/>
      <c r="C45" s="142" t="s">
        <v>407</v>
      </c>
      <c r="D45" s="104" t="s">
        <v>410</v>
      </c>
      <c r="E45" s="564"/>
      <c r="F45" s="564"/>
      <c r="G45" s="564"/>
      <c r="H45" s="662"/>
      <c r="I45" s="566"/>
    </row>
    <row r="46" spans="1:9" x14ac:dyDescent="0.15">
      <c r="A46" s="142"/>
      <c r="B46" s="142"/>
      <c r="C46" s="142" t="s">
        <v>411</v>
      </c>
      <c r="D46" s="104" t="s">
        <v>412</v>
      </c>
      <c r="E46" s="564"/>
      <c r="F46" s="564"/>
      <c r="G46" s="564"/>
      <c r="H46" s="564"/>
      <c r="I46" s="564"/>
    </row>
    <row r="47" spans="1:9" x14ac:dyDescent="0.15">
      <c r="A47" s="142"/>
      <c r="B47" s="142"/>
      <c r="C47" s="142" t="s">
        <v>413</v>
      </c>
      <c r="D47" s="104"/>
      <c r="E47" s="564"/>
      <c r="F47" s="564"/>
      <c r="G47" s="564"/>
      <c r="H47" s="564"/>
      <c r="I47" s="564"/>
    </row>
    <row r="48" spans="1:9" x14ac:dyDescent="0.15">
      <c r="A48" s="142"/>
      <c r="B48" s="142"/>
      <c r="C48" s="142" t="s">
        <v>414</v>
      </c>
      <c r="D48" s="104" t="s">
        <v>415</v>
      </c>
      <c r="E48" s="564"/>
      <c r="F48" s="564"/>
      <c r="G48" s="564"/>
      <c r="H48" s="564"/>
      <c r="I48" s="564"/>
    </row>
    <row r="49" spans="1:9" x14ac:dyDescent="0.15">
      <c r="A49" s="142"/>
      <c r="B49" s="142"/>
      <c r="C49" s="142" t="s">
        <v>416</v>
      </c>
      <c r="D49" s="104" t="s">
        <v>417</v>
      </c>
      <c r="E49" s="564"/>
      <c r="F49" s="564"/>
      <c r="G49" s="564"/>
      <c r="H49" s="564"/>
      <c r="I49" s="564"/>
    </row>
    <row r="50" spans="1:9" x14ac:dyDescent="0.15">
      <c r="A50" s="142"/>
      <c r="B50" s="142"/>
      <c r="C50" s="142" t="s">
        <v>418</v>
      </c>
      <c r="D50" s="104"/>
      <c r="E50" s="564"/>
      <c r="F50" s="564"/>
      <c r="G50" s="564"/>
      <c r="H50" s="564"/>
      <c r="I50" s="564"/>
    </row>
    <row r="51" spans="1:9" ht="19.5" customHeight="1" thickBot="1" x14ac:dyDescent="0.2">
      <c r="A51" s="168" t="s">
        <v>454</v>
      </c>
      <c r="B51" s="169"/>
      <c r="C51" s="168" t="s">
        <v>456</v>
      </c>
      <c r="D51" s="170"/>
      <c r="E51" s="187">
        <f>SUM(E31:E48)</f>
        <v>0</v>
      </c>
      <c r="F51" s="187">
        <f t="shared" ref="F51:I51" si="1">SUM(F31:F48)</f>
        <v>0</v>
      </c>
      <c r="G51" s="187">
        <f t="shared" si="1"/>
        <v>0</v>
      </c>
      <c r="H51" s="187">
        <f t="shared" si="1"/>
        <v>0</v>
      </c>
      <c r="I51" s="187">
        <f t="shared" si="1"/>
        <v>0</v>
      </c>
    </row>
    <row r="52" spans="1:9" ht="15" customHeight="1" thickTop="1" x14ac:dyDescent="0.15">
      <c r="A52" s="177"/>
      <c r="B52" s="150"/>
      <c r="C52" s="150"/>
      <c r="D52" s="124"/>
      <c r="E52" s="124"/>
      <c r="F52" s="124"/>
      <c r="G52" s="124"/>
      <c r="H52" s="124"/>
    </row>
    <row r="53" spans="1:9" x14ac:dyDescent="0.15">
      <c r="A53" s="150"/>
      <c r="B53" s="150"/>
      <c r="C53" s="150"/>
      <c r="D53" s="124"/>
      <c r="E53" s="124"/>
      <c r="F53" s="124"/>
      <c r="G53" s="124"/>
      <c r="H53" s="124"/>
      <c r="I53" s="65" t="str" cm="1">
        <f t="array" ref="I53">SchoolName</f>
        <v>ThrivePoint Academy Nevada</v>
      </c>
    </row>
    <row r="54" spans="1:9" x14ac:dyDescent="0.15">
      <c r="A54" s="142"/>
      <c r="B54" s="142"/>
      <c r="C54" s="142"/>
      <c r="D54" s="100"/>
      <c r="E54" s="124" t="s">
        <v>108</v>
      </c>
      <c r="F54" s="124"/>
      <c r="G54" s="125"/>
      <c r="H54" s="124"/>
      <c r="I54" s="305" t="str" cm="1">
        <f t="array" ref="I54">"FYE "&amp;TEXT(FYE_Date,"mm/dd/yy")</f>
        <v>FYE 06/30/25</v>
      </c>
    </row>
    <row r="55" spans="1:9" ht="16.5" customHeight="1" x14ac:dyDescent="0.15">
      <c r="A55" s="141"/>
      <c r="B55" s="141"/>
      <c r="C55" s="141"/>
      <c r="D55" s="151"/>
      <c r="E55" s="150" t="s">
        <v>426</v>
      </c>
      <c r="F55" s="124"/>
      <c r="G55" s="124"/>
      <c r="H55" s="124"/>
      <c r="I55" s="65" t="str">
        <f>Budget</f>
        <v>Final</v>
      </c>
    </row>
    <row r="56" spans="1:9" ht="17.25" customHeight="1" x14ac:dyDescent="0.15">
      <c r="A56" s="150"/>
      <c r="B56" s="150"/>
      <c r="C56" s="150"/>
      <c r="D56" s="124"/>
      <c r="E56" s="124"/>
      <c r="F56" s="124"/>
      <c r="G56" s="124"/>
      <c r="H56" s="124"/>
      <c r="I56" s="742" t="s">
        <v>985</v>
      </c>
    </row>
    <row r="57" spans="1:9" x14ac:dyDescent="0.15">
      <c r="A57" s="150"/>
      <c r="B57" s="150"/>
      <c r="C57" s="150"/>
      <c r="D57" s="124"/>
      <c r="E57" s="124"/>
      <c r="F57" s="124"/>
      <c r="G57" s="124"/>
      <c r="H57" s="549" t="s">
        <v>30</v>
      </c>
    </row>
    <row r="58" spans="1:9" x14ac:dyDescent="0.15">
      <c r="H58" s="321" t="s">
        <v>457</v>
      </c>
    </row>
    <row r="60" spans="1:9" x14ac:dyDescent="0.15">
      <c r="H60" s="124"/>
    </row>
    <row r="61" spans="1:9" x14ac:dyDescent="0.15">
      <c r="H61" s="124"/>
    </row>
  </sheetData>
  <mergeCells count="2">
    <mergeCell ref="B5:D5"/>
    <mergeCell ref="G2:H2"/>
  </mergeCells>
  <phoneticPr fontId="0" type="noConversion"/>
  <hyperlinks>
    <hyperlink ref="I56" location="TOCpage" display="TOC" xr:uid="{DF598A09-96B3-4B11-BC99-07DFF10A3257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L57"/>
  <sheetViews>
    <sheetView workbookViewId="0"/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3" style="3" customWidth="1"/>
    <col min="5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s="40" customFormat="1" ht="18" customHeight="1" x14ac:dyDescent="0.2">
      <c r="A6" s="178" t="s">
        <v>271</v>
      </c>
      <c r="B6" s="188"/>
      <c r="C6" s="189" t="s">
        <v>458</v>
      </c>
      <c r="D6" s="190"/>
      <c r="E6" s="181"/>
      <c r="F6" s="181"/>
      <c r="G6" s="182"/>
      <c r="H6" s="801"/>
      <c r="I6" s="766"/>
    </row>
    <row r="7" spans="1:9" s="40" customFormat="1" ht="15" customHeight="1" x14ac:dyDescent="0.15">
      <c r="A7" s="183"/>
      <c r="B7" s="191" t="s">
        <v>459</v>
      </c>
      <c r="C7" s="179"/>
      <c r="D7" s="293" t="s">
        <v>460</v>
      </c>
      <c r="E7" s="102"/>
      <c r="F7" s="102"/>
      <c r="G7" s="102"/>
      <c r="H7" s="103"/>
      <c r="I7" s="101"/>
    </row>
    <row r="8" spans="1:9" x14ac:dyDescent="0.15">
      <c r="A8" s="142"/>
      <c r="B8" s="142"/>
      <c r="C8" s="142" t="s">
        <v>407</v>
      </c>
      <c r="D8" s="104" t="s">
        <v>410</v>
      </c>
      <c r="E8" s="564"/>
      <c r="F8" s="564"/>
      <c r="G8" s="564"/>
      <c r="H8" s="564"/>
      <c r="I8" s="564"/>
    </row>
    <row r="9" spans="1:9" x14ac:dyDescent="0.15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15">
      <c r="A13" s="142"/>
      <c r="B13" s="142"/>
      <c r="C13" s="142" t="s">
        <v>418</v>
      </c>
      <c r="D13" s="104"/>
      <c r="E13" s="564"/>
      <c r="F13" s="564"/>
      <c r="G13" s="564"/>
      <c r="H13" s="564"/>
      <c r="I13" s="564"/>
    </row>
    <row r="14" spans="1:9" ht="15.75" customHeight="1" thickBot="1" x14ac:dyDescent="0.2">
      <c r="A14" s="192"/>
      <c r="B14" s="193" t="s">
        <v>461</v>
      </c>
      <c r="C14" s="192"/>
      <c r="D14" s="163"/>
      <c r="E14" s="164">
        <f>SUM(E8:E13)</f>
        <v>0</v>
      </c>
      <c r="F14" s="164">
        <f t="shared" ref="F14:I14" si="0">SUM(F8:F13)</f>
        <v>0</v>
      </c>
      <c r="G14" s="164">
        <f t="shared" si="0"/>
        <v>0</v>
      </c>
      <c r="H14" s="164">
        <f t="shared" si="0"/>
        <v>0</v>
      </c>
      <c r="I14" s="164">
        <f t="shared" si="0"/>
        <v>0</v>
      </c>
    </row>
    <row r="15" spans="1:9" ht="14.25" customHeight="1" x14ac:dyDescent="0.15">
      <c r="A15" s="142"/>
      <c r="B15" s="178" t="s">
        <v>462</v>
      </c>
      <c r="C15" s="178"/>
      <c r="D15" s="117" t="s">
        <v>463</v>
      </c>
      <c r="E15" s="102"/>
      <c r="F15" s="102"/>
      <c r="G15" s="102"/>
      <c r="H15" s="103"/>
    </row>
    <row r="16" spans="1:9" x14ac:dyDescent="0.15">
      <c r="A16" s="142"/>
      <c r="B16" s="142"/>
      <c r="C16" s="142" t="s">
        <v>407</v>
      </c>
      <c r="D16" s="104" t="s">
        <v>410</v>
      </c>
      <c r="E16" s="564"/>
      <c r="F16" s="564"/>
      <c r="G16" s="564"/>
      <c r="H16" s="662"/>
      <c r="I16" s="562"/>
    </row>
    <row r="17" spans="1:9" x14ac:dyDescent="0.15">
      <c r="A17" s="142"/>
      <c r="B17" s="142"/>
      <c r="C17" s="142" t="s">
        <v>411</v>
      </c>
      <c r="D17" s="104" t="s">
        <v>412</v>
      </c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413</v>
      </c>
      <c r="D18" s="104"/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414</v>
      </c>
      <c r="D19" s="104" t="s">
        <v>415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416</v>
      </c>
      <c r="D20" s="104" t="s">
        <v>417</v>
      </c>
      <c r="E20" s="564"/>
      <c r="F20" s="564"/>
      <c r="G20" s="564"/>
      <c r="H20" s="564"/>
      <c r="I20" s="564"/>
    </row>
    <row r="21" spans="1:9" x14ac:dyDescent="0.15">
      <c r="A21" s="142"/>
      <c r="B21" s="142"/>
      <c r="C21" s="142" t="s">
        <v>418</v>
      </c>
      <c r="D21" s="104"/>
      <c r="E21" s="564"/>
      <c r="F21" s="564"/>
      <c r="G21" s="564"/>
      <c r="H21" s="564"/>
      <c r="I21" s="564"/>
    </row>
    <row r="22" spans="1:9" ht="15.75" customHeight="1" thickBot="1" x14ac:dyDescent="0.2">
      <c r="A22" s="192"/>
      <c r="B22" s="193" t="s">
        <v>464</v>
      </c>
      <c r="C22" s="192"/>
      <c r="D22" s="163"/>
      <c r="E22" s="164">
        <f>SUM(E16:E21)</f>
        <v>0</v>
      </c>
      <c r="F22" s="164">
        <f t="shared" ref="F22:I22" si="1">SUM(F16:F21)</f>
        <v>0</v>
      </c>
      <c r="G22" s="164">
        <f t="shared" si="1"/>
        <v>0</v>
      </c>
      <c r="H22" s="99">
        <f t="shared" si="1"/>
        <v>0</v>
      </c>
      <c r="I22" s="99">
        <f t="shared" si="1"/>
        <v>0</v>
      </c>
    </row>
    <row r="23" spans="1:9" ht="15" customHeight="1" x14ac:dyDescent="0.15">
      <c r="A23" s="142"/>
      <c r="B23" s="178" t="s">
        <v>465</v>
      </c>
      <c r="C23" s="178"/>
      <c r="D23" s="117" t="s">
        <v>466</v>
      </c>
      <c r="E23" s="102"/>
      <c r="F23" s="102"/>
      <c r="G23" s="103"/>
      <c r="H23" s="804"/>
      <c r="I23" s="781"/>
    </row>
    <row r="24" spans="1:9" x14ac:dyDescent="0.15">
      <c r="A24" s="142"/>
      <c r="B24" s="142"/>
      <c r="C24" s="142" t="s">
        <v>407</v>
      </c>
      <c r="D24" s="104" t="s">
        <v>410</v>
      </c>
      <c r="E24" s="564"/>
      <c r="F24" s="564"/>
      <c r="G24" s="564"/>
      <c r="H24" s="662"/>
      <c r="I24" s="566"/>
    </row>
    <row r="25" spans="1:9" x14ac:dyDescent="0.15">
      <c r="A25" s="142"/>
      <c r="B25" s="142"/>
      <c r="C25" s="142" t="s">
        <v>411</v>
      </c>
      <c r="D25" s="104" t="s">
        <v>412</v>
      </c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413</v>
      </c>
      <c r="D26" s="104"/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414</v>
      </c>
      <c r="D27" s="104" t="s">
        <v>415</v>
      </c>
      <c r="E27" s="564"/>
      <c r="F27" s="564"/>
      <c r="G27" s="564"/>
      <c r="H27" s="564"/>
      <c r="I27" s="564"/>
    </row>
    <row r="28" spans="1:9" x14ac:dyDescent="0.15">
      <c r="A28" s="142"/>
      <c r="B28" s="142"/>
      <c r="C28" s="142" t="s">
        <v>416</v>
      </c>
      <c r="D28" s="104" t="s">
        <v>417</v>
      </c>
      <c r="E28" s="564"/>
      <c r="F28" s="564"/>
      <c r="G28" s="564"/>
      <c r="H28" s="564"/>
      <c r="I28" s="564"/>
    </row>
    <row r="29" spans="1:9" x14ac:dyDescent="0.15">
      <c r="A29" s="142"/>
      <c r="B29" s="142"/>
      <c r="C29" s="142" t="s">
        <v>418</v>
      </c>
      <c r="D29" s="104"/>
      <c r="E29" s="564"/>
      <c r="F29" s="564"/>
      <c r="G29" s="564"/>
      <c r="H29" s="564"/>
      <c r="I29" s="564"/>
    </row>
    <row r="30" spans="1:9" ht="17.25" customHeight="1" thickBot="1" x14ac:dyDescent="0.2">
      <c r="A30" s="192"/>
      <c r="B30" s="193" t="s">
        <v>467</v>
      </c>
      <c r="C30" s="192"/>
      <c r="D30" s="163"/>
      <c r="E30" s="164">
        <f>SUM(E24:E29)</f>
        <v>0</v>
      </c>
      <c r="F30" s="164">
        <f t="shared" ref="F30:I30" si="2">SUM(F24:F29)</f>
        <v>0</v>
      </c>
      <c r="G30" s="164">
        <f t="shared" si="2"/>
        <v>0</v>
      </c>
      <c r="H30" s="99">
        <f t="shared" si="2"/>
        <v>0</v>
      </c>
      <c r="I30" s="99">
        <f t="shared" si="2"/>
        <v>0</v>
      </c>
    </row>
    <row r="31" spans="1:9" ht="15" customHeight="1" x14ac:dyDescent="0.15">
      <c r="A31" s="142"/>
      <c r="B31" s="178" t="s">
        <v>468</v>
      </c>
      <c r="C31" s="178"/>
      <c r="D31" s="117" t="s">
        <v>469</v>
      </c>
      <c r="E31" s="102"/>
      <c r="F31" s="102"/>
      <c r="G31" s="103"/>
      <c r="H31" s="804"/>
      <c r="I31" s="781"/>
    </row>
    <row r="32" spans="1:9" x14ac:dyDescent="0.15">
      <c r="A32" s="142"/>
      <c r="B32" s="142"/>
      <c r="C32" s="142" t="s">
        <v>407</v>
      </c>
      <c r="D32" s="104" t="s">
        <v>410</v>
      </c>
      <c r="E32" s="564"/>
      <c r="F32" s="564"/>
      <c r="G32" s="564"/>
      <c r="H32" s="662"/>
      <c r="I32" s="566"/>
    </row>
    <row r="33" spans="1:12" x14ac:dyDescent="0.15">
      <c r="A33" s="142"/>
      <c r="B33" s="142"/>
      <c r="C33" s="142" t="s">
        <v>411</v>
      </c>
      <c r="D33" s="104" t="s">
        <v>412</v>
      </c>
      <c r="E33" s="564"/>
      <c r="F33" s="564"/>
      <c r="G33" s="564"/>
      <c r="H33" s="564"/>
      <c r="I33" s="564"/>
    </row>
    <row r="34" spans="1:12" x14ac:dyDescent="0.15">
      <c r="A34" s="142"/>
      <c r="B34" s="142"/>
      <c r="C34" s="142" t="s">
        <v>413</v>
      </c>
      <c r="D34" s="104"/>
      <c r="E34" s="564"/>
      <c r="F34" s="564"/>
      <c r="G34" s="564"/>
      <c r="H34" s="564"/>
      <c r="I34" s="564"/>
    </row>
    <row r="35" spans="1:12" x14ac:dyDescent="0.15">
      <c r="A35" s="142"/>
      <c r="B35" s="142"/>
      <c r="C35" s="142" t="s">
        <v>414</v>
      </c>
      <c r="D35" s="104" t="s">
        <v>415</v>
      </c>
      <c r="E35" s="564"/>
      <c r="F35" s="564"/>
      <c r="G35" s="564"/>
      <c r="H35" s="564"/>
      <c r="I35" s="564"/>
    </row>
    <row r="36" spans="1:12" x14ac:dyDescent="0.15">
      <c r="A36" s="142"/>
      <c r="B36" s="142"/>
      <c r="C36" s="142" t="s">
        <v>416</v>
      </c>
      <c r="D36" s="104" t="s">
        <v>417</v>
      </c>
      <c r="E36" s="564"/>
      <c r="F36" s="564"/>
      <c r="G36" s="564"/>
      <c r="H36" s="564"/>
      <c r="I36" s="564"/>
    </row>
    <row r="37" spans="1:12" x14ac:dyDescent="0.15">
      <c r="A37" s="142"/>
      <c r="B37" s="142"/>
      <c r="C37" s="142" t="s">
        <v>418</v>
      </c>
      <c r="D37" s="104"/>
      <c r="E37" s="564"/>
      <c r="F37" s="564"/>
      <c r="G37" s="564"/>
      <c r="H37" s="564"/>
      <c r="I37" s="564"/>
    </row>
    <row r="38" spans="1:12" ht="16.5" customHeight="1" thickBot="1" x14ac:dyDescent="0.2">
      <c r="A38" s="192"/>
      <c r="B38" s="193" t="s">
        <v>470</v>
      </c>
      <c r="C38" s="192"/>
      <c r="D38" s="163"/>
      <c r="E38" s="194">
        <f>SUM(E32:E37)</f>
        <v>0</v>
      </c>
      <c r="F38" s="194">
        <f t="shared" ref="F38:I38" si="3">SUM(F32:F37)</f>
        <v>0</v>
      </c>
      <c r="G38" s="194">
        <f t="shared" si="3"/>
        <v>0</v>
      </c>
      <c r="H38" s="795">
        <f t="shared" si="3"/>
        <v>0</v>
      </c>
      <c r="I38" s="795">
        <f t="shared" si="3"/>
        <v>0</v>
      </c>
    </row>
    <row r="39" spans="1:12" ht="15" customHeight="1" x14ac:dyDescent="0.15">
      <c r="A39" s="142"/>
      <c r="B39" s="178" t="s">
        <v>471</v>
      </c>
      <c r="C39" s="178"/>
      <c r="D39" s="117" t="s">
        <v>472</v>
      </c>
      <c r="E39" s="101"/>
      <c r="F39" s="102"/>
      <c r="G39" s="103"/>
      <c r="H39" s="804"/>
      <c r="I39" s="781"/>
    </row>
    <row r="40" spans="1:12" x14ac:dyDescent="0.15">
      <c r="A40" s="142"/>
      <c r="B40" s="142"/>
      <c r="C40" s="142" t="s">
        <v>407</v>
      </c>
      <c r="D40" s="104" t="s">
        <v>410</v>
      </c>
      <c r="E40" s="564"/>
      <c r="F40" s="564"/>
      <c r="G40" s="564"/>
      <c r="H40" s="662"/>
      <c r="I40" s="566"/>
    </row>
    <row r="41" spans="1:12" x14ac:dyDescent="0.15">
      <c r="A41" s="142"/>
      <c r="B41" s="142"/>
      <c r="C41" s="142" t="s">
        <v>411</v>
      </c>
      <c r="D41" s="104" t="s">
        <v>412</v>
      </c>
      <c r="E41" s="564"/>
      <c r="F41" s="564"/>
      <c r="G41" s="564"/>
      <c r="H41" s="564"/>
      <c r="I41" s="564"/>
    </row>
    <row r="42" spans="1:12" x14ac:dyDescent="0.15">
      <c r="A42" s="142"/>
      <c r="B42" s="142"/>
      <c r="C42" s="142" t="s">
        <v>413</v>
      </c>
      <c r="D42" s="104"/>
      <c r="E42" s="564"/>
      <c r="F42" s="564"/>
      <c r="G42" s="564"/>
      <c r="H42" s="564"/>
      <c r="I42" s="564"/>
    </row>
    <row r="43" spans="1:12" x14ac:dyDescent="0.15">
      <c r="A43" s="142"/>
      <c r="B43" s="142"/>
      <c r="C43" s="142" t="s">
        <v>414</v>
      </c>
      <c r="D43" s="104" t="s">
        <v>415</v>
      </c>
      <c r="E43" s="564"/>
      <c r="F43" s="564"/>
      <c r="G43" s="564"/>
      <c r="H43" s="564"/>
      <c r="I43" s="564"/>
    </row>
    <row r="44" spans="1:12" x14ac:dyDescent="0.15">
      <c r="A44" s="142"/>
      <c r="B44" s="142"/>
      <c r="C44" s="142" t="s">
        <v>416</v>
      </c>
      <c r="D44" s="104" t="s">
        <v>417</v>
      </c>
      <c r="E44" s="564"/>
      <c r="F44" s="564"/>
      <c r="G44" s="564"/>
      <c r="H44" s="564"/>
      <c r="I44" s="564"/>
    </row>
    <row r="45" spans="1:12" x14ac:dyDescent="0.15">
      <c r="A45" s="142"/>
      <c r="B45" s="142"/>
      <c r="C45" s="142" t="s">
        <v>418</v>
      </c>
      <c r="D45" s="104"/>
      <c r="E45" s="564"/>
      <c r="F45" s="564"/>
      <c r="G45" s="564"/>
      <c r="H45" s="564"/>
      <c r="I45" s="564"/>
    </row>
    <row r="46" spans="1:12" ht="17.25" customHeight="1" thickBot="1" x14ac:dyDescent="0.2">
      <c r="A46" s="192"/>
      <c r="B46" s="193" t="s">
        <v>473</v>
      </c>
      <c r="C46" s="192"/>
      <c r="D46" s="163"/>
      <c r="E46" s="164">
        <f>SUM(E40:E45)</f>
        <v>0</v>
      </c>
      <c r="F46" s="164">
        <f t="shared" ref="F46:I46" si="4">SUM(F40:F45)</f>
        <v>0</v>
      </c>
      <c r="G46" s="164">
        <f t="shared" si="4"/>
        <v>0</v>
      </c>
      <c r="H46" s="164">
        <f t="shared" si="4"/>
        <v>0</v>
      </c>
      <c r="I46" s="164">
        <f t="shared" si="4"/>
        <v>0</v>
      </c>
    </row>
    <row r="47" spans="1:12" ht="15" customHeight="1" x14ac:dyDescent="0.15">
      <c r="A47" s="150"/>
      <c r="B47" s="150"/>
      <c r="C47" s="150"/>
      <c r="D47" s="124"/>
      <c r="E47" s="116"/>
      <c r="F47" s="116"/>
      <c r="G47" s="116"/>
      <c r="H47" s="116"/>
      <c r="L47" s="42"/>
    </row>
    <row r="48" spans="1:12" ht="13.5" customHeight="1" x14ac:dyDescent="0.15">
      <c r="A48" s="124"/>
      <c r="B48" s="124"/>
      <c r="C48" s="124"/>
      <c r="D48" s="124"/>
      <c r="E48" s="124"/>
      <c r="F48" s="124"/>
      <c r="G48" s="124"/>
      <c r="H48" s="124"/>
      <c r="I48" s="65" t="str" cm="1">
        <f t="array" ref="I48">SchoolName</f>
        <v>ThrivePoint Academy Nevada</v>
      </c>
    </row>
    <row r="49" spans="1:9" ht="16.5" customHeight="1" x14ac:dyDescent="0.15">
      <c r="A49" s="142"/>
      <c r="B49" s="142"/>
      <c r="C49" s="142"/>
      <c r="D49" s="100"/>
      <c r="E49" s="124" t="s">
        <v>108</v>
      </c>
      <c r="F49" s="124"/>
      <c r="G49" s="125"/>
      <c r="H49" s="124"/>
      <c r="I49" s="305" t="str" cm="1">
        <f t="array" ref="I49">"FYE "&amp;TEXT(FYE_Date,"mm/dd/yy")</f>
        <v>FYE 06/30/25</v>
      </c>
    </row>
    <row r="50" spans="1:9" ht="17.25" customHeight="1" x14ac:dyDescent="0.15">
      <c r="A50" s="141"/>
      <c r="B50" s="141"/>
      <c r="C50" s="141"/>
      <c r="D50" s="151"/>
      <c r="E50" s="150" t="s">
        <v>426</v>
      </c>
      <c r="F50" s="124"/>
      <c r="G50" s="124"/>
      <c r="H50" s="124"/>
      <c r="I50" s="65" t="str">
        <f>Budget</f>
        <v>Final</v>
      </c>
    </row>
    <row r="51" spans="1:9" x14ac:dyDescent="0.15">
      <c r="A51" s="150"/>
      <c r="B51" s="150"/>
      <c r="C51" s="150"/>
      <c r="D51" s="124"/>
      <c r="E51" s="124"/>
      <c r="F51" s="124"/>
      <c r="G51" s="124"/>
      <c r="H51" s="124"/>
      <c r="I51" s="742" t="s">
        <v>985</v>
      </c>
    </row>
    <row r="52" spans="1:9" ht="15" customHeight="1" x14ac:dyDescent="0.15">
      <c r="A52" s="150"/>
      <c r="B52" s="150"/>
      <c r="C52" s="150"/>
      <c r="D52" s="124"/>
      <c r="E52" s="124"/>
      <c r="F52" s="124"/>
      <c r="G52" s="124"/>
      <c r="H52" s="124"/>
    </row>
    <row r="53" spans="1:9" ht="15" customHeight="1" x14ac:dyDescent="0.15">
      <c r="A53" s="177"/>
      <c r="B53" s="177"/>
      <c r="C53" s="150"/>
      <c r="D53" s="124"/>
      <c r="E53" s="124"/>
      <c r="F53" s="124"/>
      <c r="G53" s="80"/>
      <c r="H53" s="124"/>
    </row>
    <row r="54" spans="1:9" x14ac:dyDescent="0.15">
      <c r="A54" s="150"/>
      <c r="B54" s="150"/>
      <c r="C54" s="150"/>
      <c r="D54" s="124"/>
      <c r="E54" s="124"/>
      <c r="F54" s="124"/>
      <c r="G54" s="124"/>
      <c r="H54" s="124"/>
    </row>
    <row r="55" spans="1:9" x14ac:dyDescent="0.15">
      <c r="A55" s="150"/>
      <c r="B55" s="150"/>
      <c r="C55" s="150"/>
      <c r="D55" s="124"/>
      <c r="E55" s="124"/>
      <c r="F55" s="124"/>
      <c r="G55" s="124"/>
      <c r="H55" s="124"/>
    </row>
    <row r="56" spans="1:9" x14ac:dyDescent="0.15">
      <c r="A56" s="150"/>
      <c r="B56" s="150"/>
      <c r="C56" s="150"/>
      <c r="D56" s="124"/>
      <c r="E56" s="124"/>
      <c r="F56" s="124"/>
      <c r="G56" s="124"/>
      <c r="H56" s="549" t="s">
        <v>30</v>
      </c>
    </row>
    <row r="57" spans="1:9" ht="15.75" customHeight="1" x14ac:dyDescent="0.15">
      <c r="H57" s="321" t="s">
        <v>474</v>
      </c>
    </row>
  </sheetData>
  <mergeCells count="2">
    <mergeCell ref="B5:D5"/>
    <mergeCell ref="G2:H2"/>
  </mergeCells>
  <phoneticPr fontId="0" type="noConversion"/>
  <hyperlinks>
    <hyperlink ref="I51" location="TOCpage" display="TOC" xr:uid="{A6A2947E-457E-47EB-A311-0FF3C5EE9028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L61"/>
  <sheetViews>
    <sheetView workbookViewId="0">
      <selection activeCell="H11" sqref="H11"/>
    </sheetView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3" style="3" customWidth="1"/>
    <col min="5" max="8" width="17.6640625" style="3" customWidth="1"/>
    <col min="9" max="9" width="12.66406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30" x14ac:dyDescent="0.15">
      <c r="A6" s="178"/>
      <c r="B6" s="195" t="s">
        <v>475</v>
      </c>
      <c r="C6" s="178"/>
      <c r="D6" s="196" t="s">
        <v>476</v>
      </c>
      <c r="E6" s="102"/>
      <c r="F6" s="102"/>
      <c r="G6" s="103"/>
      <c r="H6" s="210"/>
      <c r="I6" s="8"/>
    </row>
    <row r="7" spans="1:9" x14ac:dyDescent="0.15">
      <c r="A7" s="142"/>
      <c r="B7" s="142"/>
      <c r="C7" s="142" t="s">
        <v>407</v>
      </c>
      <c r="D7" s="104" t="s">
        <v>410</v>
      </c>
      <c r="E7" s="564"/>
      <c r="F7" s="564"/>
      <c r="G7" s="564"/>
      <c r="H7" s="564"/>
      <c r="I7" s="564"/>
    </row>
    <row r="8" spans="1:9" x14ac:dyDescent="0.15">
      <c r="A8" s="142"/>
      <c r="B8" s="142"/>
      <c r="C8" s="142" t="s">
        <v>411</v>
      </c>
      <c r="D8" s="104" t="s">
        <v>412</v>
      </c>
      <c r="E8" s="564"/>
      <c r="F8" s="564"/>
      <c r="G8" s="564"/>
      <c r="H8" s="564"/>
      <c r="I8" s="564"/>
    </row>
    <row r="9" spans="1:9" x14ac:dyDescent="0.15">
      <c r="A9" s="142"/>
      <c r="B9" s="142"/>
      <c r="C9" s="142" t="s">
        <v>413</v>
      </c>
      <c r="D9" s="104"/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414</v>
      </c>
      <c r="D10" s="104" t="s">
        <v>415</v>
      </c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416</v>
      </c>
      <c r="D11" s="104" t="s">
        <v>417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418</v>
      </c>
      <c r="D12" s="104"/>
      <c r="E12" s="564"/>
      <c r="F12" s="564"/>
      <c r="G12" s="564"/>
      <c r="H12" s="564"/>
      <c r="I12" s="564"/>
    </row>
    <row r="13" spans="1:9" ht="15.75" customHeight="1" thickBot="1" x14ac:dyDescent="0.2">
      <c r="A13" s="192"/>
      <c r="B13" s="193" t="s">
        <v>477</v>
      </c>
      <c r="C13" s="192"/>
      <c r="D13" s="163"/>
      <c r="E13" s="164">
        <f>SUM(E7:E12)</f>
        <v>0</v>
      </c>
      <c r="F13" s="164">
        <f t="shared" ref="F13:I13" si="0">SUM(F7:F12)</f>
        <v>0</v>
      </c>
      <c r="G13" s="164">
        <f t="shared" si="0"/>
        <v>0</v>
      </c>
      <c r="H13" s="99">
        <f t="shared" si="0"/>
        <v>0</v>
      </c>
      <c r="I13" s="99">
        <f t="shared" si="0"/>
        <v>0</v>
      </c>
    </row>
    <row r="14" spans="1:9" ht="16.5" customHeight="1" x14ac:dyDescent="0.15">
      <c r="A14" s="142"/>
      <c r="B14" s="178" t="s">
        <v>419</v>
      </c>
      <c r="C14" s="178"/>
      <c r="D14" s="117" t="s">
        <v>420</v>
      </c>
      <c r="E14" s="102"/>
      <c r="F14" s="102"/>
      <c r="G14" s="103"/>
      <c r="H14" s="804"/>
      <c r="I14" s="781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>
        <v>240012</v>
      </c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564"/>
      <c r="I20" s="564"/>
    </row>
    <row r="21" spans="1:9" ht="15.75" customHeight="1" thickBot="1" x14ac:dyDescent="0.2">
      <c r="A21" s="192"/>
      <c r="B21" s="193" t="s">
        <v>478</v>
      </c>
      <c r="C21" s="192"/>
      <c r="D21" s="163"/>
      <c r="E21" s="164">
        <f>SUM(E15:E20)</f>
        <v>0</v>
      </c>
      <c r="F21" s="164">
        <f t="shared" ref="F21:I21" si="1">SUM(F15:F20)</f>
        <v>0</v>
      </c>
      <c r="G21" s="164">
        <f t="shared" si="1"/>
        <v>240012</v>
      </c>
      <c r="H21" s="99">
        <f t="shared" si="1"/>
        <v>0</v>
      </c>
      <c r="I21" s="99">
        <f t="shared" si="1"/>
        <v>0</v>
      </c>
    </row>
    <row r="22" spans="1:9" ht="15.75" customHeight="1" x14ac:dyDescent="0.15">
      <c r="A22" s="142"/>
      <c r="B22" s="178" t="s">
        <v>421</v>
      </c>
      <c r="C22" s="178"/>
      <c r="D22" s="117" t="s">
        <v>479</v>
      </c>
      <c r="E22" s="102"/>
      <c r="F22" s="102"/>
      <c r="G22" s="103"/>
      <c r="H22" s="804"/>
      <c r="I22" s="781"/>
    </row>
    <row r="23" spans="1:9" x14ac:dyDescent="0.15">
      <c r="A23" s="142"/>
      <c r="B23" s="142"/>
      <c r="C23" s="142" t="s">
        <v>407</v>
      </c>
      <c r="D23" s="104" t="s">
        <v>410</v>
      </c>
      <c r="E23" s="564"/>
      <c r="F23" s="564"/>
      <c r="G23" s="564"/>
      <c r="H23" s="662"/>
      <c r="I23" s="566"/>
    </row>
    <row r="24" spans="1:9" x14ac:dyDescent="0.15">
      <c r="A24" s="142"/>
      <c r="B24" s="142"/>
      <c r="C24" s="142" t="s">
        <v>411</v>
      </c>
      <c r="D24" s="104" t="s">
        <v>412</v>
      </c>
      <c r="E24" s="564"/>
      <c r="F24" s="564"/>
      <c r="G24" s="564"/>
      <c r="H24" s="564"/>
      <c r="I24" s="564"/>
    </row>
    <row r="25" spans="1:9" x14ac:dyDescent="0.15">
      <c r="A25" s="142"/>
      <c r="B25" s="142"/>
      <c r="C25" s="142" t="s">
        <v>413</v>
      </c>
      <c r="D25" s="104"/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414</v>
      </c>
      <c r="D26" s="104" t="s">
        <v>415</v>
      </c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416</v>
      </c>
      <c r="D27" s="104" t="s">
        <v>417</v>
      </c>
      <c r="E27" s="564"/>
      <c r="F27" s="564"/>
      <c r="G27" s="564"/>
      <c r="H27" s="564"/>
      <c r="I27" s="564"/>
    </row>
    <row r="28" spans="1:9" x14ac:dyDescent="0.15">
      <c r="A28" s="142"/>
      <c r="B28" s="142"/>
      <c r="C28" s="142" t="s">
        <v>418</v>
      </c>
      <c r="D28" s="104"/>
      <c r="E28" s="564"/>
      <c r="F28" s="564"/>
      <c r="G28" s="564"/>
      <c r="H28" s="564"/>
      <c r="I28" s="564"/>
    </row>
    <row r="29" spans="1:9" ht="16.5" customHeight="1" thickBot="1" x14ac:dyDescent="0.2">
      <c r="A29" s="192"/>
      <c r="B29" s="193" t="s">
        <v>480</v>
      </c>
      <c r="C29" s="192"/>
      <c r="D29" s="163"/>
      <c r="E29" s="194">
        <f>SUM(E23:E28)</f>
        <v>0</v>
      </c>
      <c r="F29" s="194">
        <f t="shared" ref="F29:I29" si="2">SUM(F23:F28)</f>
        <v>0</v>
      </c>
      <c r="G29" s="194">
        <f t="shared" si="2"/>
        <v>0</v>
      </c>
      <c r="H29" s="194">
        <f t="shared" si="2"/>
        <v>0</v>
      </c>
      <c r="I29" s="194">
        <f t="shared" si="2"/>
        <v>0</v>
      </c>
    </row>
    <row r="30" spans="1:9" ht="20.25" customHeight="1" thickBot="1" x14ac:dyDescent="0.2">
      <c r="A30" s="145" t="s">
        <v>481</v>
      </c>
      <c r="B30" s="145"/>
      <c r="C30" s="146"/>
      <c r="D30" s="121"/>
      <c r="E30" s="197">
        <f>'Sch BB-12'!E14+'Sch BB-12'!E22+'Sch BB-12'!E30+'Sch BB-12'!E38+'Sch BB-12'!E46+'Sch BB-13'!E13+'Sch BB-13'!E21+'Sch BB-13'!E29</f>
        <v>0</v>
      </c>
      <c r="F30" s="197">
        <f>'Sch BB-12'!F14+'Sch BB-12'!F22+'Sch BB-12'!F30+'Sch BB-12'!F38+'Sch BB-12'!F46+'Sch BB-13'!F13+'Sch BB-13'!F21+'Sch BB-13'!F29</f>
        <v>0</v>
      </c>
      <c r="G30" s="197">
        <f>'Sch BB-12'!G14+'Sch BB-12'!G22+'Sch BB-12'!G30+'Sch BB-12'!G38+'Sch BB-12'!G46+'Sch BB-13'!G13+'Sch BB-13'!G21+'Sch BB-13'!G29</f>
        <v>240012</v>
      </c>
      <c r="H30" s="216">
        <f>'Sch BB-12'!H14+'Sch BB-12'!H22+'Sch BB-12'!H30+'Sch BB-12'!H38+'Sch BB-12'!H46+'Sch BB-13'!H13+'Sch BB-13'!H21+'Sch BB-13'!H29</f>
        <v>0</v>
      </c>
      <c r="I30" s="216">
        <f>'Sch BB-12'!I14+'Sch BB-12'!I22+'Sch BB-12'!I30+'Sch BB-12'!I38+'Sch BB-12'!I46+'Sch BB-13'!I13+'Sch BB-13'!I21+'Sch BB-13'!I29</f>
        <v>0</v>
      </c>
    </row>
    <row r="31" spans="1:9" ht="19.5" customHeight="1" thickTop="1" x14ac:dyDescent="0.15">
      <c r="A31" s="147"/>
      <c r="B31" s="315"/>
      <c r="C31" s="147" t="s">
        <v>482</v>
      </c>
      <c r="D31" s="149"/>
      <c r="E31" s="316"/>
      <c r="F31" s="317"/>
      <c r="G31" s="318"/>
      <c r="H31" s="793"/>
      <c r="I31" s="794"/>
    </row>
    <row r="32" spans="1:9" ht="17.25" customHeight="1" x14ac:dyDescent="0.15">
      <c r="A32" s="139"/>
      <c r="B32" s="139" t="s">
        <v>483</v>
      </c>
      <c r="C32" s="141"/>
      <c r="D32" s="140" t="s">
        <v>484</v>
      </c>
      <c r="E32" s="173"/>
      <c r="F32" s="143"/>
      <c r="G32" s="143"/>
      <c r="H32" s="103"/>
      <c r="I32" s="798"/>
    </row>
    <row r="33" spans="1:9" x14ac:dyDescent="0.15">
      <c r="A33" s="142"/>
      <c r="B33" s="142"/>
      <c r="C33" s="142" t="s">
        <v>407</v>
      </c>
      <c r="D33" s="104" t="s">
        <v>410</v>
      </c>
      <c r="E33" s="564"/>
      <c r="F33" s="564"/>
      <c r="G33" s="564"/>
      <c r="H33" s="564"/>
      <c r="I33" s="564"/>
    </row>
    <row r="34" spans="1:9" x14ac:dyDescent="0.15">
      <c r="A34" s="142"/>
      <c r="B34" s="142"/>
      <c r="C34" s="142" t="s">
        <v>411</v>
      </c>
      <c r="D34" s="104" t="s">
        <v>412</v>
      </c>
      <c r="E34" s="564"/>
      <c r="F34" s="564"/>
      <c r="G34" s="564"/>
      <c r="H34" s="564"/>
      <c r="I34" s="564"/>
    </row>
    <row r="35" spans="1:9" x14ac:dyDescent="0.15">
      <c r="A35" s="142"/>
      <c r="B35" s="142"/>
      <c r="C35" s="142" t="s">
        <v>413</v>
      </c>
      <c r="D35" s="104"/>
      <c r="E35" s="564"/>
      <c r="F35" s="564"/>
      <c r="G35" s="564"/>
      <c r="H35" s="564"/>
      <c r="I35" s="564"/>
    </row>
    <row r="36" spans="1:9" x14ac:dyDescent="0.15">
      <c r="A36" s="142"/>
      <c r="B36" s="142"/>
      <c r="C36" s="142" t="s">
        <v>414</v>
      </c>
      <c r="D36" s="104" t="s">
        <v>415</v>
      </c>
      <c r="E36" s="564"/>
      <c r="F36" s="564"/>
      <c r="G36" s="564"/>
      <c r="H36" s="564"/>
      <c r="I36" s="564"/>
    </row>
    <row r="37" spans="1:9" x14ac:dyDescent="0.15">
      <c r="A37" s="142"/>
      <c r="B37" s="142"/>
      <c r="C37" s="142" t="s">
        <v>416</v>
      </c>
      <c r="D37" s="104" t="s">
        <v>417</v>
      </c>
      <c r="E37" s="564"/>
      <c r="F37" s="564"/>
      <c r="G37" s="564"/>
      <c r="H37" s="564"/>
      <c r="I37" s="564"/>
    </row>
    <row r="38" spans="1:9" x14ac:dyDescent="0.15">
      <c r="A38" s="142"/>
      <c r="B38" s="142"/>
      <c r="C38" s="142" t="s">
        <v>418</v>
      </c>
      <c r="D38" s="104"/>
      <c r="E38" s="564"/>
      <c r="F38" s="564"/>
      <c r="G38" s="564"/>
      <c r="H38" s="564"/>
      <c r="I38" s="564"/>
    </row>
    <row r="39" spans="1:9" ht="16.5" customHeight="1" thickBot="1" x14ac:dyDescent="0.2">
      <c r="A39" s="192"/>
      <c r="B39" s="193" t="s">
        <v>485</v>
      </c>
      <c r="C39" s="192"/>
      <c r="D39" s="163"/>
      <c r="E39" s="194">
        <f>SUM(E33:E38)</f>
        <v>0</v>
      </c>
      <c r="F39" s="194">
        <f t="shared" ref="F39:I39" si="3">SUM(F33:F38)</f>
        <v>0</v>
      </c>
      <c r="G39" s="194">
        <f t="shared" si="3"/>
        <v>0</v>
      </c>
      <c r="H39" s="795">
        <f t="shared" si="3"/>
        <v>0</v>
      </c>
      <c r="I39" s="795">
        <f t="shared" si="3"/>
        <v>0</v>
      </c>
    </row>
    <row r="40" spans="1:9" ht="19.5" customHeight="1" x14ac:dyDescent="0.15">
      <c r="A40" s="142"/>
      <c r="B40" s="178" t="s">
        <v>361</v>
      </c>
      <c r="C40" s="178"/>
      <c r="D40" s="117" t="s">
        <v>486</v>
      </c>
      <c r="E40" s="101"/>
      <c r="F40" s="102"/>
      <c r="G40" s="103"/>
      <c r="H40" s="804"/>
      <c r="I40" s="781"/>
    </row>
    <row r="41" spans="1:9" x14ac:dyDescent="0.15">
      <c r="A41" s="142"/>
      <c r="B41" s="142"/>
      <c r="C41" s="142" t="s">
        <v>407</v>
      </c>
      <c r="D41" s="104" t="s">
        <v>410</v>
      </c>
      <c r="E41" s="564"/>
      <c r="F41" s="564"/>
      <c r="G41" s="564"/>
      <c r="H41" s="662"/>
      <c r="I41" s="566"/>
    </row>
    <row r="42" spans="1:9" x14ac:dyDescent="0.15">
      <c r="A42" s="142"/>
      <c r="B42" s="142"/>
      <c r="C42" s="142" t="s">
        <v>411</v>
      </c>
      <c r="D42" s="104" t="s">
        <v>412</v>
      </c>
      <c r="E42" s="564"/>
      <c r="F42" s="564"/>
      <c r="G42" s="564"/>
      <c r="H42" s="564"/>
      <c r="I42" s="564"/>
    </row>
    <row r="43" spans="1:9" x14ac:dyDescent="0.15">
      <c r="A43" s="142"/>
      <c r="B43" s="142"/>
      <c r="C43" s="142" t="s">
        <v>413</v>
      </c>
      <c r="D43" s="104"/>
      <c r="E43" s="564"/>
      <c r="F43" s="564"/>
      <c r="G43" s="564"/>
      <c r="H43" s="564"/>
      <c r="I43" s="564"/>
    </row>
    <row r="44" spans="1:9" x14ac:dyDescent="0.15">
      <c r="A44" s="142"/>
      <c r="B44" s="142"/>
      <c r="C44" s="142" t="s">
        <v>414</v>
      </c>
      <c r="D44" s="104" t="s">
        <v>415</v>
      </c>
      <c r="E44" s="564"/>
      <c r="F44" s="564"/>
      <c r="G44" s="564"/>
      <c r="H44" s="564"/>
      <c r="I44" s="564"/>
    </row>
    <row r="45" spans="1:9" x14ac:dyDescent="0.15">
      <c r="A45" s="142"/>
      <c r="B45" s="142"/>
      <c r="C45" s="142" t="s">
        <v>416</v>
      </c>
      <c r="D45" s="104" t="s">
        <v>417</v>
      </c>
      <c r="E45" s="564"/>
      <c r="F45" s="564"/>
      <c r="G45" s="564"/>
      <c r="H45" s="564"/>
      <c r="I45" s="564"/>
    </row>
    <row r="46" spans="1:9" x14ac:dyDescent="0.15">
      <c r="A46" s="142"/>
      <c r="B46" s="142"/>
      <c r="C46" s="142" t="s">
        <v>418</v>
      </c>
      <c r="D46" s="104"/>
      <c r="E46" s="564"/>
      <c r="F46" s="564"/>
      <c r="G46" s="564"/>
      <c r="H46" s="564"/>
      <c r="I46" s="564"/>
    </row>
    <row r="47" spans="1:9" ht="15.75" customHeight="1" thickBot="1" x14ac:dyDescent="0.2">
      <c r="A47" s="192"/>
      <c r="B47" s="193" t="s">
        <v>487</v>
      </c>
      <c r="C47" s="192"/>
      <c r="D47" s="163"/>
      <c r="E47" s="164">
        <f>SUM(E41:E46)</f>
        <v>0</v>
      </c>
      <c r="F47" s="164">
        <f t="shared" ref="F47:I47" si="4">SUM(F41:F46)</f>
        <v>0</v>
      </c>
      <c r="G47" s="164">
        <f t="shared" si="4"/>
        <v>0</v>
      </c>
      <c r="H47" s="164">
        <f t="shared" si="4"/>
        <v>0</v>
      </c>
      <c r="I47" s="164">
        <f t="shared" si="4"/>
        <v>0</v>
      </c>
    </row>
    <row r="48" spans="1:9" ht="15.75" customHeight="1" x14ac:dyDescent="0.15">
      <c r="A48" s="150"/>
      <c r="B48" s="177"/>
      <c r="C48" s="150"/>
      <c r="D48" s="124"/>
      <c r="E48" s="116"/>
      <c r="F48" s="116"/>
      <c r="G48" s="116"/>
      <c r="H48" s="116"/>
    </row>
    <row r="49" spans="1:12" ht="14.25" customHeight="1" x14ac:dyDescent="0.15">
      <c r="A49" s="150"/>
      <c r="B49" s="150"/>
      <c r="C49" s="150"/>
      <c r="D49" s="124"/>
      <c r="E49" s="116"/>
      <c r="F49" s="116"/>
      <c r="G49" s="116"/>
      <c r="H49" s="116"/>
      <c r="I49" s="65" t="str" cm="1">
        <f t="array" ref="I49">SchoolName</f>
        <v>ThrivePoint Academy Nevada</v>
      </c>
      <c r="L49" s="42"/>
    </row>
    <row r="50" spans="1:12" ht="13.5" customHeight="1" x14ac:dyDescent="0.15">
      <c r="A50" s="142"/>
      <c r="B50" s="142"/>
      <c r="C50" s="142"/>
      <c r="D50" s="100"/>
      <c r="E50" s="124" t="s">
        <v>108</v>
      </c>
      <c r="F50" s="124"/>
      <c r="G50" s="125"/>
      <c r="H50" s="124"/>
      <c r="I50" s="305" t="str" cm="1">
        <f t="array" ref="I50">"FYE "&amp;TEXT(FYE_Date,"mm/dd/yy")</f>
        <v>FYE 06/30/25</v>
      </c>
    </row>
    <row r="51" spans="1:12" ht="15" customHeight="1" x14ac:dyDescent="0.15">
      <c r="A51" s="141"/>
      <c r="B51" s="141"/>
      <c r="C51" s="141"/>
      <c r="D51" s="151"/>
      <c r="E51" s="150" t="s">
        <v>426</v>
      </c>
      <c r="F51" s="124"/>
      <c r="G51" s="124"/>
      <c r="H51" s="124"/>
      <c r="I51" s="65" t="str">
        <f>Budget</f>
        <v>Final</v>
      </c>
    </row>
    <row r="52" spans="1:12" ht="16.5" customHeight="1" x14ac:dyDescent="0.15">
      <c r="A52" s="150"/>
      <c r="B52" s="150"/>
      <c r="C52" s="150"/>
      <c r="D52" s="124"/>
      <c r="E52" s="124"/>
      <c r="F52" s="124"/>
      <c r="G52" s="124"/>
      <c r="H52" s="124"/>
      <c r="I52" s="742" t="s">
        <v>985</v>
      </c>
    </row>
    <row r="53" spans="1:12" x14ac:dyDescent="0.15">
      <c r="A53" s="150"/>
      <c r="B53" s="150"/>
      <c r="C53" s="150"/>
      <c r="D53" s="124"/>
      <c r="E53" s="124"/>
      <c r="F53" s="124"/>
      <c r="G53" s="124"/>
    </row>
    <row r="54" spans="1:12" ht="15" customHeight="1" x14ac:dyDescent="0.15">
      <c r="A54" s="150"/>
      <c r="B54" s="150"/>
      <c r="C54" s="150"/>
      <c r="D54" s="124"/>
      <c r="E54" s="124"/>
      <c r="F54" s="124"/>
      <c r="G54" s="80"/>
      <c r="H54" s="549" t="s">
        <v>30</v>
      </c>
    </row>
    <row r="55" spans="1:12" x14ac:dyDescent="0.15">
      <c r="A55" s="150"/>
      <c r="B55" s="150"/>
      <c r="C55" s="150"/>
      <c r="D55" s="124"/>
      <c r="E55" s="124"/>
      <c r="F55" s="124"/>
      <c r="G55" s="124"/>
      <c r="H55" s="321" t="s">
        <v>488</v>
      </c>
    </row>
    <row r="56" spans="1:12" x14ac:dyDescent="0.15">
      <c r="H56" s="124"/>
    </row>
    <row r="57" spans="1:12" x14ac:dyDescent="0.15">
      <c r="H57" s="124"/>
    </row>
    <row r="58" spans="1:12" x14ac:dyDescent="0.15">
      <c r="H58" s="124"/>
    </row>
    <row r="59" spans="1:12" x14ac:dyDescent="0.15">
      <c r="H59" s="124"/>
    </row>
    <row r="60" spans="1:12" x14ac:dyDescent="0.15">
      <c r="H60" s="124"/>
    </row>
    <row r="61" spans="1:12" x14ac:dyDescent="0.15">
      <c r="H61" s="124"/>
    </row>
  </sheetData>
  <mergeCells count="2">
    <mergeCell ref="B5:D5"/>
    <mergeCell ref="G2:H2"/>
  </mergeCells>
  <phoneticPr fontId="0" type="noConversion"/>
  <hyperlinks>
    <hyperlink ref="I52" location="TOCpage" display="TOC" xr:uid="{60C0770F-53C1-42B5-8B2C-A50841B3487E}"/>
  </hyperlinks>
  <pageMargins left="0.55000000000000004" right="0" top="0.5" bottom="0.25" header="0.5" footer="0"/>
  <pageSetup scale="75" orientation="portrait" r:id="rId1"/>
  <headerFooter alignWithMargins="0">
    <oddFooter>&amp;C&amp;8FORM 4405LGF
Last Revised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I56"/>
  <sheetViews>
    <sheetView topLeftCell="B1" workbookViewId="0"/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3" style="3" customWidth="1"/>
    <col min="5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x14ac:dyDescent="0.15">
      <c r="A6" s="142"/>
      <c r="B6" s="178" t="s">
        <v>363</v>
      </c>
      <c r="C6" s="178"/>
      <c r="D6" s="117" t="s">
        <v>489</v>
      </c>
      <c r="E6" s="102"/>
      <c r="F6" s="102"/>
      <c r="G6" s="103"/>
      <c r="H6" s="210"/>
      <c r="I6" s="767"/>
    </row>
    <row r="7" spans="1:9" x14ac:dyDescent="0.15">
      <c r="A7" s="142"/>
      <c r="B7" s="142"/>
      <c r="C7" s="142" t="s">
        <v>407</v>
      </c>
      <c r="D7" s="104" t="s">
        <v>410</v>
      </c>
      <c r="E7" s="564"/>
      <c r="F7" s="564"/>
      <c r="G7" s="564"/>
      <c r="H7" s="662"/>
      <c r="I7" s="566"/>
    </row>
    <row r="8" spans="1:9" x14ac:dyDescent="0.15">
      <c r="A8" s="142"/>
      <c r="B8" s="142"/>
      <c r="C8" s="142" t="s">
        <v>411</v>
      </c>
      <c r="D8" s="104" t="s">
        <v>412</v>
      </c>
      <c r="E8" s="564"/>
      <c r="F8" s="564"/>
      <c r="G8" s="564"/>
      <c r="H8" s="564"/>
      <c r="I8" s="564"/>
    </row>
    <row r="9" spans="1:9" x14ac:dyDescent="0.15">
      <c r="A9" s="142"/>
      <c r="B9" s="142"/>
      <c r="C9" s="142" t="s">
        <v>413</v>
      </c>
      <c r="D9" s="104"/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414</v>
      </c>
      <c r="D10" s="104" t="s">
        <v>415</v>
      </c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416</v>
      </c>
      <c r="D11" s="104" t="s">
        <v>417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418</v>
      </c>
      <c r="D12" s="419"/>
      <c r="E12" s="564"/>
      <c r="F12" s="564"/>
      <c r="G12" s="564"/>
      <c r="H12" s="564"/>
      <c r="I12" s="564"/>
    </row>
    <row r="13" spans="1:9" ht="15.75" customHeight="1" thickBot="1" x14ac:dyDescent="0.2">
      <c r="A13" s="192"/>
      <c r="B13" s="193" t="s">
        <v>490</v>
      </c>
      <c r="C13" s="192"/>
      <c r="D13" s="163"/>
      <c r="E13" s="164">
        <f>SUM(E7:E12)</f>
        <v>0</v>
      </c>
      <c r="F13" s="164">
        <f t="shared" ref="F13:I13" si="0">SUM(F7:F12)</f>
        <v>0</v>
      </c>
      <c r="G13" s="164">
        <f t="shared" si="0"/>
        <v>0</v>
      </c>
      <c r="H13" s="99">
        <f t="shared" si="0"/>
        <v>0</v>
      </c>
      <c r="I13" s="99">
        <f t="shared" si="0"/>
        <v>0</v>
      </c>
    </row>
    <row r="14" spans="1:9" ht="16.5" customHeight="1" x14ac:dyDescent="0.15">
      <c r="A14" s="142"/>
      <c r="B14" s="178" t="s">
        <v>365</v>
      </c>
      <c r="C14" s="178"/>
      <c r="D14" s="117" t="s">
        <v>491</v>
      </c>
      <c r="E14" s="102"/>
      <c r="F14" s="102"/>
      <c r="G14" s="103"/>
      <c r="H14" s="804"/>
      <c r="I14" s="781"/>
    </row>
    <row r="15" spans="1:9" x14ac:dyDescent="0.15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15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15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15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15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15">
      <c r="A20" s="142"/>
      <c r="B20" s="142"/>
      <c r="C20" s="142" t="s">
        <v>418</v>
      </c>
      <c r="D20" s="104"/>
      <c r="E20" s="564"/>
      <c r="F20" s="564"/>
      <c r="G20" s="564"/>
      <c r="H20" s="564"/>
      <c r="I20" s="564"/>
    </row>
    <row r="21" spans="1:9" ht="15.75" customHeight="1" thickBot="1" x14ac:dyDescent="0.2">
      <c r="A21" s="192"/>
      <c r="B21" s="193" t="s">
        <v>492</v>
      </c>
      <c r="C21" s="192"/>
      <c r="D21" s="163"/>
      <c r="E21" s="164">
        <f>SUM(E15:E20)</f>
        <v>0</v>
      </c>
      <c r="F21" s="164">
        <f t="shared" ref="F21:I21" si="1">SUM(F15:F20)</f>
        <v>0</v>
      </c>
      <c r="G21" s="164">
        <f t="shared" si="1"/>
        <v>0</v>
      </c>
      <c r="H21" s="99">
        <f t="shared" si="1"/>
        <v>0</v>
      </c>
      <c r="I21" s="99">
        <f t="shared" si="1"/>
        <v>0</v>
      </c>
    </row>
    <row r="22" spans="1:9" ht="18.75" customHeight="1" x14ac:dyDescent="0.15">
      <c r="A22" s="142"/>
      <c r="B22" s="178" t="s">
        <v>367</v>
      </c>
      <c r="C22" s="178"/>
      <c r="D22" s="117" t="s">
        <v>493</v>
      </c>
      <c r="E22" s="102"/>
      <c r="F22" s="102"/>
      <c r="G22" s="103"/>
      <c r="H22" s="804"/>
      <c r="I22" s="781"/>
    </row>
    <row r="23" spans="1:9" x14ac:dyDescent="0.15">
      <c r="A23" s="142"/>
      <c r="B23" s="142"/>
      <c r="C23" s="142" t="s">
        <v>407</v>
      </c>
      <c r="D23" s="104" t="s">
        <v>410</v>
      </c>
      <c r="E23" s="564"/>
      <c r="F23" s="564"/>
      <c r="G23" s="564"/>
      <c r="H23" s="662"/>
      <c r="I23" s="566"/>
    </row>
    <row r="24" spans="1:9" x14ac:dyDescent="0.15">
      <c r="A24" s="142"/>
      <c r="B24" s="142"/>
      <c r="C24" s="142" t="s">
        <v>411</v>
      </c>
      <c r="D24" s="104" t="s">
        <v>412</v>
      </c>
      <c r="E24" s="564"/>
      <c r="F24" s="564"/>
      <c r="G24" s="564"/>
      <c r="H24" s="564"/>
      <c r="I24" s="564"/>
    </row>
    <row r="25" spans="1:9" x14ac:dyDescent="0.15">
      <c r="A25" s="142"/>
      <c r="B25" s="142"/>
      <c r="C25" s="142" t="s">
        <v>413</v>
      </c>
      <c r="D25" s="104"/>
      <c r="E25" s="564"/>
      <c r="F25" s="564"/>
      <c r="G25" s="564"/>
      <c r="H25" s="564"/>
      <c r="I25" s="564"/>
    </row>
    <row r="26" spans="1:9" x14ac:dyDescent="0.15">
      <c r="A26" s="142"/>
      <c r="B26" s="142"/>
      <c r="C26" s="142" t="s">
        <v>414</v>
      </c>
      <c r="D26" s="104" t="s">
        <v>415</v>
      </c>
      <c r="E26" s="564"/>
      <c r="F26" s="564"/>
      <c r="G26" s="564"/>
      <c r="H26" s="564"/>
      <c r="I26" s="564"/>
    </row>
    <row r="27" spans="1:9" x14ac:dyDescent="0.15">
      <c r="A27" s="142"/>
      <c r="B27" s="142"/>
      <c r="C27" s="142" t="s">
        <v>416</v>
      </c>
      <c r="D27" s="104" t="s">
        <v>417</v>
      </c>
      <c r="E27" s="564"/>
      <c r="F27" s="564"/>
      <c r="G27" s="564"/>
      <c r="H27" s="564"/>
      <c r="I27" s="564"/>
    </row>
    <row r="28" spans="1:9" x14ac:dyDescent="0.15">
      <c r="A28" s="142"/>
      <c r="B28" s="142"/>
      <c r="C28" s="142" t="s">
        <v>418</v>
      </c>
      <c r="D28" s="104"/>
      <c r="E28" s="564"/>
      <c r="F28" s="564"/>
      <c r="G28" s="564"/>
      <c r="H28" s="564"/>
      <c r="I28" s="564"/>
    </row>
    <row r="29" spans="1:9" ht="17.25" customHeight="1" thickBot="1" x14ac:dyDescent="0.2">
      <c r="A29" s="192"/>
      <c r="B29" s="193" t="s">
        <v>494</v>
      </c>
      <c r="C29" s="192"/>
      <c r="D29" s="163"/>
      <c r="E29" s="164">
        <f>SUM(E23:E28)</f>
        <v>0</v>
      </c>
      <c r="F29" s="164">
        <f t="shared" ref="F29:I29" si="2">SUM(F23:F28)</f>
        <v>0</v>
      </c>
      <c r="G29" s="164">
        <f t="shared" si="2"/>
        <v>0</v>
      </c>
      <c r="H29" s="99">
        <f t="shared" si="2"/>
        <v>0</v>
      </c>
      <c r="I29" s="99">
        <f t="shared" si="2"/>
        <v>0</v>
      </c>
    </row>
    <row r="30" spans="1:9" ht="18" customHeight="1" x14ac:dyDescent="0.15">
      <c r="A30" s="142"/>
      <c r="B30" s="178" t="s">
        <v>495</v>
      </c>
      <c r="C30" s="178"/>
      <c r="D30" s="117" t="s">
        <v>496</v>
      </c>
      <c r="E30" s="102"/>
      <c r="F30" s="102"/>
      <c r="G30" s="103"/>
      <c r="H30" s="804"/>
      <c r="I30" s="781"/>
    </row>
    <row r="31" spans="1:9" x14ac:dyDescent="0.15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662"/>
      <c r="I31" s="566"/>
    </row>
    <row r="32" spans="1:9" x14ac:dyDescent="0.15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9" x14ac:dyDescent="0.15">
      <c r="A33" s="142"/>
      <c r="B33" s="142"/>
      <c r="C33" s="142" t="s">
        <v>413</v>
      </c>
      <c r="D33" s="104"/>
      <c r="E33" s="564"/>
      <c r="F33" s="564"/>
      <c r="G33" s="564"/>
      <c r="H33" s="564"/>
      <c r="I33" s="564"/>
    </row>
    <row r="34" spans="1:9" x14ac:dyDescent="0.15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9" x14ac:dyDescent="0.15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9" x14ac:dyDescent="0.15">
      <c r="A36" s="142"/>
      <c r="B36" s="142"/>
      <c r="C36" s="142" t="s">
        <v>418</v>
      </c>
      <c r="D36" s="104"/>
      <c r="E36" s="564"/>
      <c r="F36" s="564"/>
      <c r="G36" s="564"/>
      <c r="H36" s="564"/>
      <c r="I36" s="564"/>
    </row>
    <row r="37" spans="1:9" ht="16.5" customHeight="1" thickBot="1" x14ac:dyDescent="0.2">
      <c r="A37" s="192"/>
      <c r="B37" s="193" t="s">
        <v>497</v>
      </c>
      <c r="C37" s="192"/>
      <c r="D37" s="163"/>
      <c r="E37" s="194">
        <f>SUM(E31:E36)</f>
        <v>0</v>
      </c>
      <c r="F37" s="194">
        <f t="shared" ref="F37:I37" si="3">SUM(F31:F36)</f>
        <v>0</v>
      </c>
      <c r="G37" s="194">
        <f t="shared" si="3"/>
        <v>0</v>
      </c>
      <c r="H37" s="795">
        <f t="shared" si="3"/>
        <v>0</v>
      </c>
      <c r="I37" s="795">
        <f t="shared" si="3"/>
        <v>0</v>
      </c>
    </row>
    <row r="38" spans="1:9" ht="18" customHeight="1" x14ac:dyDescent="0.15">
      <c r="A38" s="142"/>
      <c r="B38" s="178" t="s">
        <v>498</v>
      </c>
      <c r="C38" s="178"/>
      <c r="D38" s="117" t="s">
        <v>499</v>
      </c>
      <c r="E38" s="102"/>
      <c r="F38" s="102"/>
      <c r="G38" s="103"/>
      <c r="H38" s="804"/>
      <c r="I38" s="781"/>
    </row>
    <row r="39" spans="1:9" x14ac:dyDescent="0.15">
      <c r="A39" s="142"/>
      <c r="B39" s="142"/>
      <c r="C39" s="142" t="s">
        <v>407</v>
      </c>
      <c r="D39" s="104" t="s">
        <v>410</v>
      </c>
      <c r="E39" s="564"/>
      <c r="F39" s="564"/>
      <c r="G39" s="564"/>
      <c r="H39" s="662"/>
      <c r="I39" s="566"/>
    </row>
    <row r="40" spans="1:9" x14ac:dyDescent="0.15">
      <c r="A40" s="142"/>
      <c r="B40" s="142"/>
      <c r="C40" s="142" t="s">
        <v>411</v>
      </c>
      <c r="D40" s="104" t="s">
        <v>412</v>
      </c>
      <c r="E40" s="564"/>
      <c r="F40" s="564"/>
      <c r="G40" s="564"/>
      <c r="H40" s="564"/>
      <c r="I40" s="564"/>
    </row>
    <row r="41" spans="1:9" x14ac:dyDescent="0.15">
      <c r="A41" s="142"/>
      <c r="B41" s="142"/>
      <c r="C41" s="142" t="s">
        <v>413</v>
      </c>
      <c r="D41" s="104"/>
      <c r="E41" s="564"/>
      <c r="F41" s="564"/>
      <c r="G41" s="564"/>
      <c r="H41" s="564"/>
      <c r="I41" s="564"/>
    </row>
    <row r="42" spans="1:9" x14ac:dyDescent="0.15">
      <c r="A42" s="142"/>
      <c r="B42" s="142"/>
      <c r="C42" s="142" t="s">
        <v>414</v>
      </c>
      <c r="D42" s="104" t="s">
        <v>415</v>
      </c>
      <c r="E42" s="564"/>
      <c r="F42" s="564"/>
      <c r="G42" s="564"/>
      <c r="H42" s="564"/>
      <c r="I42" s="564"/>
    </row>
    <row r="43" spans="1:9" x14ac:dyDescent="0.15">
      <c r="A43" s="142"/>
      <c r="B43" s="142"/>
      <c r="C43" s="142" t="s">
        <v>416</v>
      </c>
      <c r="D43" s="104" t="s">
        <v>417</v>
      </c>
      <c r="E43" s="564"/>
      <c r="F43" s="564"/>
      <c r="G43" s="564"/>
      <c r="H43" s="564"/>
      <c r="I43" s="564"/>
    </row>
    <row r="44" spans="1:9" x14ac:dyDescent="0.15">
      <c r="A44" s="142"/>
      <c r="B44" s="142"/>
      <c r="C44" s="142" t="s">
        <v>418</v>
      </c>
      <c r="D44" s="104"/>
      <c r="E44" s="564"/>
      <c r="F44" s="564"/>
      <c r="G44" s="564"/>
      <c r="H44" s="564"/>
      <c r="I44" s="564"/>
    </row>
    <row r="45" spans="1:9" ht="16.5" customHeight="1" thickBot="1" x14ac:dyDescent="0.2">
      <c r="A45" s="192"/>
      <c r="B45" s="193" t="s">
        <v>500</v>
      </c>
      <c r="C45" s="192"/>
      <c r="D45" s="163"/>
      <c r="E45" s="194">
        <f>SUM(E39:E44)</f>
        <v>0</v>
      </c>
      <c r="F45" s="194">
        <f t="shared" ref="F45:I45" si="4">SUM(F39:F44)</f>
        <v>0</v>
      </c>
      <c r="G45" s="194">
        <f t="shared" si="4"/>
        <v>0</v>
      </c>
      <c r="H45" s="194">
        <f t="shared" si="4"/>
        <v>0</v>
      </c>
      <c r="I45" s="194">
        <f t="shared" si="4"/>
        <v>0</v>
      </c>
    </row>
    <row r="46" spans="1:9" ht="18" customHeight="1" x14ac:dyDescent="0.15">
      <c r="A46" s="150"/>
      <c r="B46" s="150"/>
      <c r="C46" s="150"/>
      <c r="D46" s="124"/>
      <c r="E46" s="116"/>
      <c r="F46" s="116"/>
      <c r="G46" s="116"/>
      <c r="H46" s="116"/>
      <c r="I46" s="65" t="str" cm="1">
        <f t="array" ref="I46">SchoolName</f>
        <v>ThrivePoint Academy Nevada</v>
      </c>
    </row>
    <row r="47" spans="1:9" x14ac:dyDescent="0.15">
      <c r="A47" s="142"/>
      <c r="B47" s="142"/>
      <c r="C47" s="142"/>
      <c r="D47" s="100"/>
      <c r="E47" s="124" t="s">
        <v>108</v>
      </c>
      <c r="F47" s="124"/>
      <c r="G47" s="125"/>
      <c r="H47" s="124"/>
      <c r="I47" s="305" t="str" cm="1">
        <f t="array" ref="I47">"FYE "&amp;TEXT(FYE_Date,"mm/dd/yy")</f>
        <v>FYE 06/30/25</v>
      </c>
    </row>
    <row r="48" spans="1:9" x14ac:dyDescent="0.15">
      <c r="A48" s="141"/>
      <c r="B48" s="141"/>
      <c r="C48" s="141"/>
      <c r="D48" s="151"/>
      <c r="E48" s="150" t="s">
        <v>426</v>
      </c>
      <c r="F48" s="124"/>
      <c r="G48" s="124"/>
      <c r="H48" s="124"/>
      <c r="I48" s="65" t="str">
        <f>Budget</f>
        <v>Final</v>
      </c>
    </row>
    <row r="49" spans="1:9" x14ac:dyDescent="0.15">
      <c r="A49" s="150"/>
      <c r="B49" s="150"/>
      <c r="C49" s="150"/>
      <c r="D49" s="124"/>
      <c r="E49" s="124"/>
      <c r="F49" s="124"/>
      <c r="G49" s="124"/>
      <c r="H49" s="124"/>
      <c r="I49" s="742" t="s">
        <v>985</v>
      </c>
    </row>
    <row r="50" spans="1:9" x14ac:dyDescent="0.15">
      <c r="A50" s="150"/>
      <c r="B50" s="150"/>
      <c r="C50" s="150"/>
      <c r="D50" s="124"/>
      <c r="E50" s="124"/>
      <c r="F50" s="124"/>
      <c r="G50" s="124"/>
      <c r="H50" s="124"/>
    </row>
    <row r="51" spans="1:9" ht="18.75" customHeight="1" x14ac:dyDescent="0.15">
      <c r="H51" s="124"/>
    </row>
    <row r="52" spans="1:9" ht="19.5" customHeight="1" x14ac:dyDescent="0.15">
      <c r="H52" s="124"/>
    </row>
    <row r="53" spans="1:9" x14ac:dyDescent="0.15">
      <c r="H53" s="124"/>
    </row>
    <row r="55" spans="1:9" x14ac:dyDescent="0.15">
      <c r="H55" s="549" t="s">
        <v>30</v>
      </c>
    </row>
    <row r="56" spans="1:9" x14ac:dyDescent="0.15">
      <c r="H56" s="321" t="s">
        <v>501</v>
      </c>
    </row>
  </sheetData>
  <mergeCells count="2">
    <mergeCell ref="B5:D5"/>
    <mergeCell ref="G2:H2"/>
  </mergeCells>
  <phoneticPr fontId="0" type="noConversion"/>
  <hyperlinks>
    <hyperlink ref="I49" location="TOCpage" display="TOC" xr:uid="{AE2EC33F-AFE8-4C7A-AA10-6C7972AFB323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5" tint="0.59999389629810485"/>
    <pageSetUpPr fitToPage="1"/>
  </sheetPr>
  <dimension ref="A1:I49"/>
  <sheetViews>
    <sheetView workbookViewId="0">
      <selection activeCell="H18" sqref="H18"/>
    </sheetView>
  </sheetViews>
  <sheetFormatPr baseColWidth="10" defaultColWidth="9.1640625" defaultRowHeight="14" x14ac:dyDescent="0.15"/>
  <cols>
    <col min="1" max="1" width="1.6640625" style="36" customWidth="1"/>
    <col min="2" max="2" width="3.5" style="36" customWidth="1"/>
    <col min="3" max="3" width="4.5" style="36" customWidth="1"/>
    <col min="4" max="4" width="33" style="3" customWidth="1"/>
    <col min="5" max="6" width="17.6640625" style="3" customWidth="1"/>
    <col min="7" max="7" width="17" style="3" customWidth="1"/>
    <col min="8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x14ac:dyDescent="0.15">
      <c r="A6" s="142"/>
      <c r="B6" s="178" t="s">
        <v>371</v>
      </c>
      <c r="C6" s="178"/>
      <c r="D6" s="117" t="s">
        <v>502</v>
      </c>
      <c r="E6" s="102"/>
      <c r="F6" s="102"/>
      <c r="G6" s="103"/>
      <c r="H6" s="210"/>
      <c r="I6" s="767"/>
    </row>
    <row r="7" spans="1:9" x14ac:dyDescent="0.15">
      <c r="A7" s="142"/>
      <c r="B7" s="142"/>
      <c r="C7" s="142" t="s">
        <v>407</v>
      </c>
      <c r="D7" s="104" t="s">
        <v>410</v>
      </c>
      <c r="E7" s="564"/>
      <c r="F7" s="564"/>
      <c r="G7" s="564"/>
      <c r="H7" s="662"/>
      <c r="I7" s="566"/>
    </row>
    <row r="8" spans="1:9" x14ac:dyDescent="0.15">
      <c r="A8" s="142"/>
      <c r="B8" s="142"/>
      <c r="C8" s="142" t="s">
        <v>411</v>
      </c>
      <c r="D8" s="104" t="s">
        <v>412</v>
      </c>
      <c r="E8" s="564"/>
      <c r="F8" s="564"/>
      <c r="G8" s="564"/>
      <c r="H8" s="564"/>
      <c r="I8" s="564"/>
    </row>
    <row r="9" spans="1:9" x14ac:dyDescent="0.15">
      <c r="A9" s="142"/>
      <c r="B9" s="142"/>
      <c r="C9" s="142" t="s">
        <v>413</v>
      </c>
      <c r="D9" s="104"/>
      <c r="E9" s="564"/>
      <c r="F9" s="564"/>
      <c r="G9" s="564"/>
      <c r="H9" s="564"/>
      <c r="I9" s="564"/>
    </row>
    <row r="10" spans="1:9" x14ac:dyDescent="0.15">
      <c r="A10" s="142"/>
      <c r="B10" s="142"/>
      <c r="C10" s="142" t="s">
        <v>414</v>
      </c>
      <c r="D10" s="104" t="s">
        <v>415</v>
      </c>
      <c r="E10" s="564"/>
      <c r="F10" s="564"/>
      <c r="G10" s="564"/>
      <c r="H10" s="564"/>
      <c r="I10" s="564"/>
    </row>
    <row r="11" spans="1:9" x14ac:dyDescent="0.15">
      <c r="A11" s="142"/>
      <c r="B11" s="142"/>
      <c r="C11" s="142" t="s">
        <v>416</v>
      </c>
      <c r="D11" s="104" t="s">
        <v>417</v>
      </c>
      <c r="E11" s="564"/>
      <c r="F11" s="564"/>
      <c r="G11" s="564"/>
      <c r="H11" s="564"/>
      <c r="I11" s="564"/>
    </row>
    <row r="12" spans="1:9" x14ac:dyDescent="0.15">
      <c r="A12" s="142"/>
      <c r="B12" s="142"/>
      <c r="C12" s="142" t="s">
        <v>418</v>
      </c>
      <c r="D12" s="104"/>
      <c r="E12" s="564"/>
      <c r="F12" s="564"/>
      <c r="G12" s="564"/>
      <c r="H12" s="564"/>
      <c r="I12" s="564"/>
    </row>
    <row r="13" spans="1:9" ht="15.75" customHeight="1" thickBot="1" x14ac:dyDescent="0.2">
      <c r="A13" s="192"/>
      <c r="B13" s="193" t="s">
        <v>503</v>
      </c>
      <c r="C13" s="192"/>
      <c r="D13" s="163"/>
      <c r="E13" s="164">
        <f>SUM(E7:E12)</f>
        <v>0</v>
      </c>
      <c r="F13" s="164">
        <f t="shared" ref="F13:I13" si="0">SUM(F7:F12)</f>
        <v>0</v>
      </c>
      <c r="G13" s="164">
        <f t="shared" si="0"/>
        <v>0</v>
      </c>
      <c r="H13" s="164">
        <f t="shared" si="0"/>
        <v>0</v>
      </c>
      <c r="I13" s="164">
        <f t="shared" si="0"/>
        <v>0</v>
      </c>
    </row>
    <row r="14" spans="1:9" ht="31.5" customHeight="1" thickBot="1" x14ac:dyDescent="0.2">
      <c r="A14" s="198" t="s">
        <v>504</v>
      </c>
      <c r="B14" s="145"/>
      <c r="C14" s="930" t="s">
        <v>505</v>
      </c>
      <c r="D14" s="931"/>
      <c r="E14" s="122">
        <f>'Sch BB-13'!E39+'Sch BB-13'!E47+'Sch BB-14'!E13+'Sch BB-14'!E21+'Sch BB-14'!E29+'Sch BB-14'!E37+'Sch BB-14'!E45+'Sch BB-14A'!E13</f>
        <v>0</v>
      </c>
      <c r="F14" s="122">
        <f>'Sch BB-13'!F39+'Sch BB-13'!F47+'Sch BB-14'!F13+'Sch BB-14'!F21+'Sch BB-14'!F29+'Sch BB-14'!F37+'Sch BB-14'!F45+'Sch BB-14A'!F13</f>
        <v>0</v>
      </c>
      <c r="G14" s="122">
        <f>'Sch BB-13'!G39+'Sch BB-13'!G47+'Sch BB-14'!G13+'Sch BB-14'!G21+'Sch BB-14'!G29+'Sch BB-14'!G37+'Sch BB-14'!G45+'Sch BB-14A'!G13</f>
        <v>0</v>
      </c>
      <c r="H14" s="122">
        <f>'Sch BB-13'!H39+'Sch BB-13'!H47+'Sch BB-14'!H13+'Sch BB-14'!H21+'Sch BB-14'!H29+'Sch BB-14'!H37+'Sch BB-14'!H45+'Sch BB-14A'!H13</f>
        <v>0</v>
      </c>
      <c r="I14" s="122">
        <f>'Sch BB-13'!I39+'Sch BB-13'!I47+'Sch BB-14'!I13+'Sch BB-14'!I21+'Sch BB-14'!I29+'Sch BB-14'!I37+'Sch BB-14'!I45+'Sch BB-14A'!I13</f>
        <v>0</v>
      </c>
    </row>
    <row r="15" spans="1:9" ht="19.5" customHeight="1" thickTop="1" x14ac:dyDescent="0.15">
      <c r="A15" s="142"/>
      <c r="B15" s="178" t="s">
        <v>506</v>
      </c>
      <c r="C15" s="178"/>
      <c r="D15" s="117" t="s">
        <v>507</v>
      </c>
      <c r="E15" s="564"/>
      <c r="F15" s="564"/>
      <c r="G15" s="564"/>
      <c r="H15" s="564"/>
      <c r="I15" s="564"/>
    </row>
    <row r="16" spans="1:9" ht="15" thickBot="1" x14ac:dyDescent="0.2">
      <c r="A16" s="142"/>
      <c r="B16" s="142"/>
      <c r="C16" s="142" t="s">
        <v>451</v>
      </c>
      <c r="D16" s="104" t="s">
        <v>508</v>
      </c>
      <c r="E16" s="564"/>
      <c r="F16" s="564"/>
      <c r="G16" s="564"/>
      <c r="H16" s="564"/>
      <c r="I16" s="564"/>
    </row>
    <row r="17" spans="1:9" ht="33" customHeight="1" thickTop="1" thickBot="1" x14ac:dyDescent="0.2">
      <c r="A17" s="294" t="s">
        <v>509</v>
      </c>
      <c r="B17" s="200"/>
      <c r="C17" s="932" t="s">
        <v>510</v>
      </c>
      <c r="D17" s="933"/>
      <c r="E17" s="201">
        <f>E14+E15+E16</f>
        <v>0</v>
      </c>
      <c r="F17" s="201">
        <f t="shared" ref="F17:I17" si="1">F14+F15+F16</f>
        <v>0</v>
      </c>
      <c r="G17" s="201">
        <f t="shared" si="1"/>
        <v>0</v>
      </c>
      <c r="H17" s="201">
        <f t="shared" si="1"/>
        <v>0</v>
      </c>
      <c r="I17" s="201">
        <f t="shared" si="1"/>
        <v>0</v>
      </c>
    </row>
    <row r="18" spans="1:9" ht="24" customHeight="1" thickTop="1" thickBot="1" x14ac:dyDescent="0.2">
      <c r="A18" s="693" t="s">
        <v>511</v>
      </c>
      <c r="B18" s="690"/>
      <c r="C18" s="690"/>
      <c r="D18" s="691"/>
      <c r="E18" s="692">
        <f>'Sch BB-7'!E28+'Sch BB-7'!E51+'Sch BB-8'!E28+'Sch BB-8'!E51+'Sch BB-9'!E28+'Sch BB-9'!E51+'Sch BB-10'!E21+'Sch BB-10'!E30+'Sch BB-11'!E28+'Sch BB-11'!E51+'Sch BB-13'!E30+'Sch BB-14A'!E14+E15+E16</f>
        <v>0</v>
      </c>
      <c r="F18" s="692">
        <f>'Sch BB-7'!F28+'Sch BB-7'!F51+'Sch BB-8'!F28+'Sch BB-8'!F51+'Sch BB-9'!F28+'Sch BB-9'!F51+'Sch BB-10'!F21+'Sch BB-10'!F30+'Sch BB-11'!F28+'Sch BB-11'!F51+'Sch BB-13'!F30+'Sch BB-14A'!F14+F15+F16</f>
        <v>686353</v>
      </c>
      <c r="G18" s="692">
        <f>'Sch BB-7'!G28+'Sch BB-7'!G51+'Sch BB-8'!G28+'Sch BB-8'!G51+'Sch BB-9'!G28+'Sch BB-9'!G51+'Sch BB-10'!G21+'Sch BB-10'!G30+'Sch BB-11'!G28+'Sch BB-11'!G51+'Sch BB-13'!G30+'Sch BB-14A'!G14+G15+G16</f>
        <v>2544915</v>
      </c>
      <c r="H18" s="805">
        <f>'Sch BB-7'!H28+'Sch BB-7'!H51+'Sch BB-8'!H28+'Sch BB-8'!H51+'Sch BB-9'!H28+'Sch BB-9'!H51+'Sch BB-10'!H21+'Sch BB-10'!H30+'Sch BB-11'!H28+'Sch BB-11'!H51+'Sch BB-13'!H30+'Sch BB-14A'!H14+H15+H16</f>
        <v>2549062</v>
      </c>
      <c r="I18" s="805">
        <f>'Sch BB-7'!I28+'Sch BB-7'!I51+'Sch BB-8'!I28+'Sch BB-8'!I51+'Sch BB-9'!I28+'Sch BB-9'!I51+'Sch BB-10'!I21+'Sch BB-10'!I30+'Sch BB-11'!I28+'Sch BB-11'!I51+'Sch BB-13'!I30+'Sch BB-14A'!I14+I15+I16</f>
        <v>0</v>
      </c>
    </row>
    <row r="19" spans="1:9" ht="32.25" customHeight="1" thickTop="1" thickBot="1" x14ac:dyDescent="0.2">
      <c r="A19" s="200"/>
      <c r="B19" s="294" t="s">
        <v>512</v>
      </c>
      <c r="C19" s="200"/>
      <c r="D19" s="295" t="s">
        <v>513</v>
      </c>
      <c r="E19" s="205" t="s">
        <v>514</v>
      </c>
      <c r="F19" s="205"/>
      <c r="G19" s="202"/>
      <c r="H19" s="799"/>
      <c r="I19" s="806"/>
    </row>
    <row r="20" spans="1:9" ht="24" customHeight="1" thickTop="1" x14ac:dyDescent="0.15">
      <c r="A20" s="292"/>
      <c r="B20" s="178" t="s">
        <v>397</v>
      </c>
      <c r="C20" s="142"/>
      <c r="D20" s="178" t="s">
        <v>515</v>
      </c>
      <c r="E20" s="102"/>
      <c r="F20" s="102"/>
      <c r="G20" s="103"/>
      <c r="H20" s="316"/>
      <c r="I20" s="5"/>
    </row>
    <row r="21" spans="1:9" ht="18.75" customHeight="1" x14ac:dyDescent="0.15">
      <c r="A21" s="142"/>
      <c r="B21" s="509" t="s">
        <v>516</v>
      </c>
      <c r="C21" s="509"/>
      <c r="D21" s="510"/>
      <c r="E21" s="564"/>
      <c r="F21" s="564"/>
      <c r="G21" s="564"/>
      <c r="H21" s="662"/>
      <c r="I21" s="566"/>
    </row>
    <row r="22" spans="1:9" ht="18.75" customHeight="1" x14ac:dyDescent="0.15">
      <c r="A22" s="142"/>
      <c r="B22" s="142" t="s">
        <v>517</v>
      </c>
      <c r="C22" s="142"/>
      <c r="D22" s="104"/>
      <c r="E22" s="564"/>
      <c r="F22" s="564"/>
      <c r="G22" s="564"/>
      <c r="H22" s="564"/>
      <c r="I22" s="564"/>
    </row>
    <row r="23" spans="1:9" ht="22.5" customHeight="1" thickBot="1" x14ac:dyDescent="0.2">
      <c r="A23" s="168" t="s">
        <v>518</v>
      </c>
      <c r="B23" s="169"/>
      <c r="C23" s="169"/>
      <c r="D23" s="170"/>
      <c r="E23" s="171">
        <f>E21+E22</f>
        <v>0</v>
      </c>
      <c r="F23" s="171">
        <f t="shared" ref="F23:I23" si="2">F21+F22</f>
        <v>0</v>
      </c>
      <c r="G23" s="171">
        <f t="shared" si="2"/>
        <v>0</v>
      </c>
      <c r="H23" s="171">
        <f t="shared" si="2"/>
        <v>0</v>
      </c>
      <c r="I23" s="171">
        <f t="shared" si="2"/>
        <v>0</v>
      </c>
    </row>
    <row r="24" spans="1:9" ht="26.25" customHeight="1" thickTop="1" thickBot="1" x14ac:dyDescent="0.2">
      <c r="A24" s="203" t="s">
        <v>519</v>
      </c>
      <c r="B24" s="200"/>
      <c r="C24" s="200"/>
      <c r="D24" s="204"/>
      <c r="E24" s="201">
        <f>E18+E23</f>
        <v>0</v>
      </c>
      <c r="F24" s="201">
        <f t="shared" ref="F24:I24" si="3">F18+F23</f>
        <v>686353</v>
      </c>
      <c r="G24" s="201">
        <f t="shared" si="3"/>
        <v>2544915</v>
      </c>
      <c r="H24" s="201">
        <f t="shared" si="3"/>
        <v>2549062</v>
      </c>
      <c r="I24" s="201">
        <f t="shared" si="3"/>
        <v>0</v>
      </c>
    </row>
    <row r="25" spans="1:9" ht="15" thickTop="1" x14ac:dyDescent="0.15">
      <c r="A25" s="150"/>
      <c r="B25" s="150"/>
      <c r="C25" s="150"/>
      <c r="D25" s="124"/>
      <c r="E25" s="116"/>
      <c r="F25" s="116"/>
      <c r="G25" s="116"/>
      <c r="H25" s="116"/>
    </row>
    <row r="26" spans="1:9" x14ac:dyDescent="0.15">
      <c r="A26" s="150"/>
      <c r="B26" s="150"/>
      <c r="C26" s="150"/>
      <c r="D26" s="124"/>
      <c r="E26" s="116"/>
      <c r="F26" s="116"/>
      <c r="G26" s="116"/>
      <c r="H26" s="116"/>
    </row>
    <row r="27" spans="1:9" x14ac:dyDescent="0.15">
      <c r="A27" s="150"/>
      <c r="B27" s="150"/>
      <c r="C27" s="150"/>
      <c r="D27" s="124"/>
      <c r="E27" s="116"/>
      <c r="F27" s="116"/>
      <c r="G27" s="116"/>
      <c r="H27" s="116"/>
      <c r="I27" s="65" t="str" cm="1">
        <f t="array" ref="I27">SchoolName</f>
        <v>ThrivePoint Academy Nevada</v>
      </c>
    </row>
    <row r="28" spans="1:9" ht="17.25" customHeight="1" x14ac:dyDescent="0.15">
      <c r="A28" s="142"/>
      <c r="B28" s="142"/>
      <c r="C28" s="142"/>
      <c r="D28" s="100"/>
      <c r="E28" s="124" t="s">
        <v>108</v>
      </c>
      <c r="F28" s="124"/>
      <c r="G28" s="125"/>
      <c r="I28" s="305" t="str" cm="1">
        <f t="array" ref="I28">"FYE "&amp;TEXT(FYE_Date,"mm/dd/yy")</f>
        <v>FYE 06/30/25</v>
      </c>
    </row>
    <row r="29" spans="1:9" ht="18" customHeight="1" x14ac:dyDescent="0.15">
      <c r="A29" s="141"/>
      <c r="B29" s="141"/>
      <c r="C29" s="141"/>
      <c r="D29" s="151"/>
      <c r="E29" s="150" t="s">
        <v>426</v>
      </c>
      <c r="F29" s="124"/>
      <c r="G29" s="124"/>
      <c r="H29" s="124"/>
      <c r="I29" s="65" t="str">
        <f>Budget</f>
        <v>Final</v>
      </c>
    </row>
    <row r="30" spans="1:9" x14ac:dyDescent="0.15">
      <c r="A30" s="150"/>
      <c r="B30" s="150"/>
      <c r="C30" s="150"/>
      <c r="D30" s="124"/>
      <c r="E30" s="124"/>
      <c r="F30" s="124"/>
      <c r="G30" s="124"/>
      <c r="H30" s="124"/>
      <c r="I30" s="742" t="s">
        <v>985</v>
      </c>
    </row>
    <row r="31" spans="1:9" x14ac:dyDescent="0.15">
      <c r="A31" s="150"/>
      <c r="B31" s="150"/>
      <c r="C31" s="150"/>
      <c r="D31" s="124"/>
      <c r="E31" s="124"/>
      <c r="F31" s="124"/>
      <c r="G31" s="124"/>
      <c r="H31" s="124"/>
    </row>
    <row r="32" spans="1:9" x14ac:dyDescent="0.15">
      <c r="A32" s="150"/>
      <c r="B32" s="150"/>
      <c r="C32" s="150"/>
      <c r="D32" s="124"/>
      <c r="E32" s="116"/>
      <c r="F32" s="116"/>
      <c r="G32" s="116"/>
      <c r="H32" s="116"/>
    </row>
    <row r="33" spans="1:8" x14ac:dyDescent="0.15">
      <c r="A33" s="150"/>
      <c r="B33" s="150"/>
      <c r="C33" s="150"/>
      <c r="D33" s="124"/>
      <c r="E33" s="116"/>
      <c r="F33" s="116"/>
      <c r="G33" s="116"/>
      <c r="H33" s="116"/>
    </row>
    <row r="34" spans="1:8" ht="13.5" customHeight="1" x14ac:dyDescent="0.15">
      <c r="A34" s="150"/>
      <c r="B34" s="150"/>
      <c r="C34" s="150"/>
      <c r="D34" s="124"/>
      <c r="E34" s="124"/>
      <c r="F34" s="124"/>
      <c r="G34" s="124"/>
      <c r="H34" s="124"/>
    </row>
    <row r="35" spans="1:8" ht="15.75" customHeight="1" x14ac:dyDescent="0.15">
      <c r="A35" s="150"/>
      <c r="B35" s="150"/>
      <c r="C35" s="150"/>
      <c r="D35" s="124"/>
      <c r="E35" s="124"/>
      <c r="F35" s="124"/>
      <c r="G35" s="124"/>
      <c r="H35" s="124"/>
    </row>
    <row r="36" spans="1:8" ht="14.25" customHeight="1" x14ac:dyDescent="0.15">
      <c r="A36" s="150"/>
      <c r="B36" s="150"/>
      <c r="C36" s="150"/>
      <c r="D36" s="124"/>
      <c r="E36" s="124"/>
      <c r="F36" s="124"/>
      <c r="G36" s="124"/>
      <c r="H36" s="124"/>
    </row>
    <row r="37" spans="1:8" x14ac:dyDescent="0.15">
      <c r="H37" s="124"/>
    </row>
    <row r="38" spans="1:8" ht="15" customHeight="1" x14ac:dyDescent="0.15">
      <c r="H38" s="124"/>
    </row>
    <row r="39" spans="1:8" ht="21" customHeight="1" x14ac:dyDescent="0.15">
      <c r="A39" s="49"/>
      <c r="B39" s="49"/>
      <c r="H39" s="124"/>
    </row>
    <row r="43" spans="1:8" ht="18.75" customHeight="1" x14ac:dyDescent="0.15"/>
    <row r="44" spans="1:8" ht="19.5" customHeight="1" x14ac:dyDescent="0.15"/>
    <row r="48" spans="1:8" x14ac:dyDescent="0.15">
      <c r="H48" s="549" t="s">
        <v>30</v>
      </c>
    </row>
    <row r="49" spans="8:8" x14ac:dyDescent="0.15">
      <c r="H49" s="321" t="s">
        <v>520</v>
      </c>
    </row>
  </sheetData>
  <mergeCells count="4">
    <mergeCell ref="C14:D14"/>
    <mergeCell ref="C17:D17"/>
    <mergeCell ref="B5:D5"/>
    <mergeCell ref="G2:H2"/>
  </mergeCells>
  <phoneticPr fontId="0" type="noConversion"/>
  <hyperlinks>
    <hyperlink ref="I30" location="TOCpage" display="TOC" xr:uid="{20759E4B-5197-4AFA-84EA-AE1B18E29275}"/>
  </hyperlinks>
  <pageMargins left="0.55000000000000004" right="0" top="0.5" bottom="0.25" header="0.5" footer="0"/>
  <pageSetup scale="74" orientation="portrait" r:id="rId1"/>
  <headerFooter alignWithMargins="0">
    <oddFooter>&amp;C&amp;8FORM 4405LGF
Last Revised &amp;D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L56"/>
  <sheetViews>
    <sheetView workbookViewId="0"/>
  </sheetViews>
  <sheetFormatPr baseColWidth="10" defaultColWidth="9.1640625" defaultRowHeight="14" x14ac:dyDescent="0.15"/>
  <cols>
    <col min="1" max="1" width="1.6640625" style="36" customWidth="1"/>
    <col min="2" max="2" width="2.5" style="36" customWidth="1"/>
    <col min="3" max="3" width="4.5" style="36" customWidth="1"/>
    <col min="4" max="4" width="34" style="3" customWidth="1"/>
    <col min="5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/>
      <c r="D4" s="78" t="s">
        <v>521</v>
      </c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'Sch BB-14A'!F5</f>
        <v>45473</v>
      </c>
      <c r="G5" s="70" t="s">
        <v>304</v>
      </c>
      <c r="H5" s="39" t="s">
        <v>304</v>
      </c>
      <c r="I5" s="45" t="s">
        <v>304</v>
      </c>
    </row>
    <row r="6" spans="1:9" s="40" customFormat="1" ht="18" customHeight="1" thickBot="1" x14ac:dyDescent="0.2">
      <c r="A6" s="193" t="s">
        <v>378</v>
      </c>
      <c r="B6" s="286"/>
      <c r="C6" s="284"/>
      <c r="D6" s="283" t="s">
        <v>522</v>
      </c>
      <c r="E6" s="38"/>
      <c r="F6" s="38"/>
      <c r="G6" s="38"/>
      <c r="H6" s="807"/>
      <c r="I6" s="766"/>
    </row>
    <row r="7" spans="1:9" s="40" customFormat="1" ht="18" customHeight="1" x14ac:dyDescent="0.15">
      <c r="A7" s="183"/>
      <c r="B7" s="142" t="s">
        <v>523</v>
      </c>
      <c r="C7" s="179"/>
      <c r="D7" s="206" t="s">
        <v>524</v>
      </c>
      <c r="E7" s="564"/>
      <c r="F7" s="564"/>
      <c r="G7" s="564"/>
      <c r="H7" s="662"/>
      <c r="I7" s="566"/>
    </row>
    <row r="8" spans="1:9" x14ac:dyDescent="0.15">
      <c r="A8" s="142"/>
      <c r="B8" s="142" t="s">
        <v>315</v>
      </c>
      <c r="C8" s="142"/>
      <c r="D8" s="104" t="s">
        <v>525</v>
      </c>
      <c r="E8" s="564"/>
      <c r="F8" s="564"/>
      <c r="G8" s="564"/>
      <c r="H8" s="564"/>
      <c r="I8" s="768"/>
    </row>
    <row r="9" spans="1:9" x14ac:dyDescent="0.15">
      <c r="A9" s="142"/>
      <c r="B9" s="142"/>
      <c r="C9" s="142"/>
      <c r="D9" s="104"/>
      <c r="E9" s="102"/>
      <c r="F9" s="102"/>
      <c r="G9" s="102"/>
      <c r="H9" s="103"/>
      <c r="I9" s="767"/>
    </row>
    <row r="10" spans="1:9" x14ac:dyDescent="0.15">
      <c r="A10" s="142"/>
      <c r="B10" s="142"/>
      <c r="C10" s="142"/>
      <c r="D10" s="104"/>
      <c r="E10" s="102"/>
      <c r="F10" s="102"/>
      <c r="G10" s="102"/>
      <c r="H10" s="103"/>
      <c r="I10" s="767"/>
    </row>
    <row r="11" spans="1:9" x14ac:dyDescent="0.15">
      <c r="A11" s="142"/>
      <c r="B11" s="142"/>
      <c r="C11" s="142"/>
      <c r="D11" s="104"/>
      <c r="E11" s="102"/>
      <c r="F11" s="102"/>
      <c r="G11" s="102"/>
      <c r="H11" s="103"/>
      <c r="I11" s="767"/>
    </row>
    <row r="12" spans="1:9" x14ac:dyDescent="0.15">
      <c r="A12" s="142"/>
      <c r="B12" s="142"/>
      <c r="C12" s="142"/>
      <c r="D12" s="104"/>
      <c r="E12" s="102"/>
      <c r="F12" s="102"/>
      <c r="G12" s="102"/>
      <c r="H12" s="103"/>
      <c r="I12" s="767"/>
    </row>
    <row r="13" spans="1:9" x14ac:dyDescent="0.15">
      <c r="A13" s="142"/>
      <c r="B13" s="142" t="s">
        <v>319</v>
      </c>
      <c r="C13" s="142"/>
      <c r="D13" s="104" t="s">
        <v>320</v>
      </c>
      <c r="E13" s="564"/>
      <c r="F13" s="564"/>
      <c r="G13" s="564"/>
      <c r="H13" s="662"/>
      <c r="I13" s="566"/>
    </row>
    <row r="14" spans="1:9" ht="15" customHeight="1" x14ac:dyDescent="0.15">
      <c r="A14" s="142"/>
      <c r="B14" s="142"/>
      <c r="C14" s="178" t="s">
        <v>526</v>
      </c>
      <c r="D14" s="104"/>
      <c r="E14" s="102">
        <f>SUM(E7:E13)</f>
        <v>0</v>
      </c>
      <c r="F14" s="102">
        <f t="shared" ref="F14:I14" si="0">SUM(F7:F13)</f>
        <v>0</v>
      </c>
      <c r="G14" s="102">
        <f t="shared" si="0"/>
        <v>0</v>
      </c>
      <c r="H14" s="102">
        <f t="shared" si="0"/>
        <v>0</v>
      </c>
      <c r="I14" s="102">
        <f t="shared" si="0"/>
        <v>0</v>
      </c>
    </row>
    <row r="15" spans="1:9" ht="15.75" customHeight="1" x14ac:dyDescent="0.15">
      <c r="A15" s="142"/>
      <c r="B15" s="142" t="s">
        <v>527</v>
      </c>
      <c r="C15" s="142"/>
      <c r="D15" s="104"/>
      <c r="E15" s="564"/>
      <c r="F15" s="564"/>
      <c r="G15" s="564"/>
      <c r="H15" s="564"/>
      <c r="I15" s="564"/>
    </row>
    <row r="16" spans="1:9" ht="17.25" customHeight="1" thickBot="1" x14ac:dyDescent="0.2">
      <c r="A16" s="192"/>
      <c r="B16" s="192"/>
      <c r="C16" s="193" t="s">
        <v>528</v>
      </c>
      <c r="D16" s="207"/>
      <c r="E16" s="164">
        <f>E14+E15</f>
        <v>0</v>
      </c>
      <c r="F16" s="164">
        <f t="shared" ref="F16:I16" si="1">F14+F15</f>
        <v>0</v>
      </c>
      <c r="G16" s="164">
        <f t="shared" si="1"/>
        <v>0</v>
      </c>
      <c r="H16" s="99">
        <f t="shared" si="1"/>
        <v>0</v>
      </c>
      <c r="I16" s="99">
        <f t="shared" si="1"/>
        <v>0</v>
      </c>
    </row>
    <row r="17" spans="1:9" ht="21" customHeight="1" thickBot="1" x14ac:dyDescent="0.2">
      <c r="A17" s="208"/>
      <c r="B17" s="209" t="s">
        <v>529</v>
      </c>
      <c r="C17" s="208"/>
      <c r="D17" s="133"/>
      <c r="E17" s="115"/>
      <c r="F17" s="115"/>
      <c r="G17" s="116"/>
      <c r="H17" s="804"/>
      <c r="I17" s="781"/>
    </row>
    <row r="18" spans="1:9" ht="18" customHeight="1" x14ac:dyDescent="0.15">
      <c r="A18" s="142"/>
      <c r="B18" s="142" t="s">
        <v>523</v>
      </c>
      <c r="C18" s="142"/>
      <c r="D18" s="100" t="s">
        <v>524</v>
      </c>
      <c r="E18" s="562"/>
      <c r="F18" s="563"/>
      <c r="G18" s="563"/>
      <c r="H18" s="662"/>
      <c r="I18" s="566"/>
    </row>
    <row r="19" spans="1:9" x14ac:dyDescent="0.15">
      <c r="A19" s="142"/>
      <c r="B19" s="142" t="s">
        <v>315</v>
      </c>
      <c r="C19" s="142"/>
      <c r="D19" s="104" t="s">
        <v>525</v>
      </c>
      <c r="E19" s="564"/>
      <c r="F19" s="564"/>
      <c r="G19" s="564"/>
      <c r="H19" s="564"/>
      <c r="I19" s="768"/>
    </row>
    <row r="20" spans="1:9" x14ac:dyDescent="0.15">
      <c r="A20" s="142"/>
      <c r="B20" s="142"/>
      <c r="C20" s="142"/>
      <c r="D20" s="104"/>
      <c r="E20" s="102"/>
      <c r="F20" s="102"/>
      <c r="G20" s="102"/>
      <c r="H20" s="103"/>
      <c r="I20" s="767"/>
    </row>
    <row r="21" spans="1:9" x14ac:dyDescent="0.15">
      <c r="A21" s="142"/>
      <c r="B21" s="142"/>
      <c r="C21" s="142"/>
      <c r="D21" s="104"/>
      <c r="E21" s="102"/>
      <c r="F21" s="102"/>
      <c r="G21" s="102"/>
      <c r="H21" s="103"/>
      <c r="I21" s="767"/>
    </row>
    <row r="22" spans="1:9" ht="14.25" customHeight="1" x14ac:dyDescent="0.15">
      <c r="A22" s="142"/>
      <c r="B22" s="178"/>
      <c r="C22" s="142"/>
      <c r="D22" s="104"/>
      <c r="E22" s="102"/>
      <c r="F22" s="102"/>
      <c r="G22" s="102"/>
      <c r="H22" s="210"/>
      <c r="I22" s="767"/>
    </row>
    <row r="23" spans="1:9" ht="16.5" customHeight="1" x14ac:dyDescent="0.15">
      <c r="A23" s="142"/>
      <c r="B23" s="142" t="s">
        <v>527</v>
      </c>
      <c r="C23" s="142"/>
      <c r="D23" s="104"/>
      <c r="E23" s="564"/>
      <c r="F23" s="564"/>
      <c r="G23" s="564"/>
      <c r="H23" s="662"/>
      <c r="I23" s="566"/>
    </row>
    <row r="24" spans="1:9" ht="18.75" customHeight="1" thickBot="1" x14ac:dyDescent="0.2">
      <c r="A24" s="192"/>
      <c r="B24" s="192"/>
      <c r="C24" s="193" t="s">
        <v>530</v>
      </c>
      <c r="D24" s="163"/>
      <c r="E24" s="164">
        <f>SUM(E18:E23)</f>
        <v>0</v>
      </c>
      <c r="F24" s="164">
        <f t="shared" ref="F24:I24" si="2">SUM(F18:F23)</f>
        <v>0</v>
      </c>
      <c r="G24" s="164">
        <f t="shared" si="2"/>
        <v>0</v>
      </c>
      <c r="H24" s="164">
        <f t="shared" si="2"/>
        <v>0</v>
      </c>
      <c r="I24" s="107">
        <f t="shared" si="2"/>
        <v>0</v>
      </c>
    </row>
    <row r="25" spans="1:9" ht="22.5" customHeight="1" thickBot="1" x14ac:dyDescent="0.2">
      <c r="A25" s="146"/>
      <c r="B25" s="145" t="s">
        <v>531</v>
      </c>
      <c r="C25" s="146"/>
      <c r="D25" s="121"/>
      <c r="E25" s="122">
        <f>E16+E24</f>
        <v>0</v>
      </c>
      <c r="F25" s="122">
        <f t="shared" ref="F25:I25" si="3">F16+F24</f>
        <v>0</v>
      </c>
      <c r="G25" s="122">
        <f t="shared" si="3"/>
        <v>0</v>
      </c>
      <c r="H25" s="122">
        <f t="shared" si="3"/>
        <v>0</v>
      </c>
      <c r="I25" s="115">
        <f t="shared" si="3"/>
        <v>0</v>
      </c>
    </row>
    <row r="26" spans="1:9" ht="22.5" customHeight="1" thickTop="1" thickBot="1" x14ac:dyDescent="0.2">
      <c r="A26" s="212" t="s">
        <v>378</v>
      </c>
      <c r="B26" s="285"/>
      <c r="C26" s="211"/>
      <c r="D26" s="212" t="s">
        <v>532</v>
      </c>
      <c r="E26" s="213"/>
      <c r="F26" s="214"/>
      <c r="G26" s="214"/>
      <c r="H26" s="215"/>
      <c r="I26" s="771"/>
    </row>
    <row r="27" spans="1:9" ht="18.75" customHeight="1" thickBot="1" x14ac:dyDescent="0.2">
      <c r="A27" s="208"/>
      <c r="B27" s="209" t="s">
        <v>522</v>
      </c>
      <c r="C27" s="208"/>
      <c r="D27" s="113"/>
      <c r="E27" s="769"/>
      <c r="F27" s="755"/>
      <c r="G27" s="755"/>
      <c r="H27" s="755"/>
      <c r="I27" s="770"/>
    </row>
    <row r="28" spans="1:9" ht="16.5" customHeight="1" x14ac:dyDescent="0.15">
      <c r="A28" s="142"/>
      <c r="B28" s="142" t="s">
        <v>533</v>
      </c>
      <c r="C28" s="142"/>
      <c r="D28" s="104" t="s">
        <v>534</v>
      </c>
      <c r="E28" s="564"/>
      <c r="F28" s="564"/>
      <c r="G28" s="564"/>
      <c r="H28" s="564"/>
      <c r="I28" s="564"/>
    </row>
    <row r="29" spans="1:9" x14ac:dyDescent="0.15">
      <c r="A29" s="150"/>
      <c r="B29" s="141" t="s">
        <v>535</v>
      </c>
      <c r="C29" s="150"/>
      <c r="D29" s="153" t="s">
        <v>536</v>
      </c>
      <c r="E29" s="564"/>
      <c r="F29" s="564"/>
      <c r="G29" s="564"/>
      <c r="H29" s="768"/>
      <c r="I29" s="768"/>
    </row>
    <row r="30" spans="1:9" ht="14.25" customHeight="1" x14ac:dyDescent="0.15">
      <c r="A30" s="141"/>
      <c r="B30" s="142"/>
      <c r="C30" s="141"/>
      <c r="D30" s="98"/>
      <c r="E30" s="102"/>
      <c r="F30" s="102"/>
      <c r="G30" s="103"/>
      <c r="H30" s="173"/>
      <c r="I30" s="341"/>
    </row>
    <row r="31" spans="1:9" ht="18" customHeight="1" x14ac:dyDescent="0.15">
      <c r="A31" s="141"/>
      <c r="B31" s="142"/>
      <c r="C31" s="326" t="s">
        <v>537</v>
      </c>
      <c r="D31" s="271"/>
      <c r="E31" s="564"/>
      <c r="F31" s="564"/>
      <c r="G31" s="564"/>
      <c r="H31" s="662"/>
      <c r="I31" s="566"/>
    </row>
    <row r="32" spans="1:9" ht="16.5" customHeight="1" thickBot="1" x14ac:dyDescent="0.2">
      <c r="A32" s="192"/>
      <c r="B32" s="192"/>
      <c r="C32" s="193" t="s">
        <v>528</v>
      </c>
      <c r="D32" s="163"/>
      <c r="E32" s="99">
        <f>SUM(E28:E31)</f>
        <v>0</v>
      </c>
      <c r="F32" s="99">
        <f t="shared" ref="F32:I32" si="4">SUM(F28:F31)</f>
        <v>0</v>
      </c>
      <c r="G32" s="99">
        <f t="shared" si="4"/>
        <v>0</v>
      </c>
      <c r="H32" s="99">
        <f t="shared" si="4"/>
        <v>0</v>
      </c>
      <c r="I32" s="115">
        <f t="shared" si="4"/>
        <v>0</v>
      </c>
    </row>
    <row r="33" spans="1:12" ht="18.75" customHeight="1" thickBot="1" x14ac:dyDescent="0.2">
      <c r="A33" s="208"/>
      <c r="B33" s="209" t="s">
        <v>529</v>
      </c>
      <c r="C33" s="208"/>
      <c r="D33" s="113"/>
      <c r="E33" s="755"/>
      <c r="F33" s="111"/>
      <c r="G33" s="112"/>
      <c r="H33" s="755"/>
      <c r="I33" s="358"/>
    </row>
    <row r="34" spans="1:12" ht="16.5" customHeight="1" x14ac:dyDescent="0.15">
      <c r="A34" s="142"/>
      <c r="B34" s="142" t="s">
        <v>533</v>
      </c>
      <c r="C34" s="142"/>
      <c r="D34" s="104" t="s">
        <v>534</v>
      </c>
      <c r="E34" s="564"/>
      <c r="F34" s="564"/>
      <c r="G34" s="564"/>
      <c r="H34" s="564"/>
      <c r="I34" s="564"/>
    </row>
    <row r="35" spans="1:12" x14ac:dyDescent="0.15">
      <c r="A35" s="142"/>
      <c r="B35" s="142" t="s">
        <v>535</v>
      </c>
      <c r="C35" s="142"/>
      <c r="D35" s="98" t="s">
        <v>536</v>
      </c>
      <c r="E35" s="564"/>
      <c r="F35" s="564"/>
      <c r="G35" s="564"/>
      <c r="H35" s="768"/>
      <c r="I35" s="768"/>
    </row>
    <row r="36" spans="1:12" x14ac:dyDescent="0.15">
      <c r="A36" s="142"/>
      <c r="B36" s="142"/>
      <c r="C36" s="142"/>
      <c r="D36" s="104"/>
      <c r="E36" s="102"/>
      <c r="F36" s="102"/>
      <c r="G36" s="103"/>
      <c r="H36" s="210"/>
      <c r="I36" s="767"/>
    </row>
    <row r="37" spans="1:12" x14ac:dyDescent="0.15">
      <c r="A37" s="142"/>
      <c r="B37" s="142"/>
      <c r="C37" s="326" t="s">
        <v>537</v>
      </c>
      <c r="D37" s="271"/>
      <c r="E37" s="564"/>
      <c r="F37" s="564"/>
      <c r="G37" s="564"/>
      <c r="H37" s="662"/>
      <c r="I37" s="566"/>
    </row>
    <row r="38" spans="1:12" ht="15.75" customHeight="1" thickBot="1" x14ac:dyDescent="0.2">
      <c r="A38" s="192"/>
      <c r="B38" s="193"/>
      <c r="C38" s="193" t="s">
        <v>538</v>
      </c>
      <c r="D38" s="207"/>
      <c r="E38" s="194">
        <f>SUM(E34:E37)</f>
        <v>0</v>
      </c>
      <c r="F38" s="194">
        <f t="shared" ref="F38:I38" si="5">SUM(F34:F37)</f>
        <v>0</v>
      </c>
      <c r="G38" s="194">
        <f t="shared" si="5"/>
        <v>0</v>
      </c>
      <c r="H38" s="194">
        <f t="shared" si="5"/>
        <v>0</v>
      </c>
      <c r="I38" s="772">
        <f t="shared" si="5"/>
        <v>0</v>
      </c>
    </row>
    <row r="39" spans="1:12" x14ac:dyDescent="0.15">
      <c r="A39" s="150"/>
      <c r="B39" s="150"/>
      <c r="C39" s="150"/>
      <c r="D39" s="124"/>
      <c r="E39" s="116"/>
      <c r="F39" s="116"/>
      <c r="G39" s="116"/>
      <c r="H39" s="116"/>
    </row>
    <row r="40" spans="1:12" x14ac:dyDescent="0.15">
      <c r="A40" s="150"/>
      <c r="B40" s="150"/>
      <c r="C40" s="150"/>
      <c r="D40" s="124"/>
      <c r="E40" s="116"/>
      <c r="F40" s="116"/>
      <c r="G40" s="116"/>
      <c r="H40" s="116"/>
    </row>
    <row r="41" spans="1:12" x14ac:dyDescent="0.15">
      <c r="A41" s="150"/>
      <c r="B41" s="150"/>
      <c r="C41" s="150"/>
      <c r="D41" s="124"/>
      <c r="E41" s="116"/>
      <c r="F41" s="116"/>
      <c r="G41" s="116"/>
      <c r="H41" s="116"/>
      <c r="I41" s="65" t="str" cm="1">
        <f t="array" ref="I41">SchoolName</f>
        <v>ThrivePoint Academy Nevada</v>
      </c>
    </row>
    <row r="42" spans="1:12" x14ac:dyDescent="0.15">
      <c r="A42" s="142"/>
      <c r="B42" s="142"/>
      <c r="C42" s="142"/>
      <c r="D42" s="100"/>
      <c r="E42" s="124" t="s">
        <v>108</v>
      </c>
      <c r="F42" s="124"/>
      <c r="G42" s="125"/>
      <c r="H42" s="124"/>
      <c r="I42" s="305" t="str" cm="1">
        <f t="array" ref="I42">"FYE "&amp;TEXT(FYE_Date,"mm/dd/yy")</f>
        <v>FYE 06/30/25</v>
      </c>
    </row>
    <row r="43" spans="1:12" x14ac:dyDescent="0.15">
      <c r="A43" s="141"/>
      <c r="B43" s="141"/>
      <c r="C43" s="141"/>
      <c r="D43" s="151"/>
      <c r="E43" s="150" t="s">
        <v>539</v>
      </c>
      <c r="F43" s="124"/>
      <c r="G43" s="124"/>
      <c r="H43" s="124"/>
      <c r="I43" s="65" t="str">
        <f>Budget</f>
        <v>Final</v>
      </c>
    </row>
    <row r="44" spans="1:12" ht="15.75" customHeight="1" x14ac:dyDescent="0.15">
      <c r="A44" s="150"/>
      <c r="B44" s="150"/>
      <c r="C44" s="150"/>
      <c r="D44" s="124"/>
      <c r="E44" s="124"/>
      <c r="F44" s="124"/>
      <c r="G44" s="124"/>
      <c r="H44" s="124"/>
      <c r="I44" s="742" t="s">
        <v>985</v>
      </c>
    </row>
    <row r="45" spans="1:12" ht="15.75" customHeight="1" x14ac:dyDescent="0.15">
      <c r="A45" s="150"/>
      <c r="B45" s="150"/>
      <c r="C45" s="150"/>
      <c r="D45" s="124"/>
      <c r="E45" s="124"/>
      <c r="F45" s="124"/>
      <c r="G45" s="124"/>
      <c r="H45" s="124"/>
    </row>
    <row r="46" spans="1:12" ht="18" customHeight="1" x14ac:dyDescent="0.15">
      <c r="A46" s="150"/>
      <c r="B46" s="150"/>
      <c r="C46" s="150"/>
      <c r="D46" s="124"/>
      <c r="E46" s="116"/>
      <c r="F46" s="116"/>
      <c r="G46" s="80"/>
      <c r="H46" s="124"/>
      <c r="L46" s="42"/>
    </row>
    <row r="47" spans="1:12" ht="13.5" customHeight="1" x14ac:dyDescent="0.15">
      <c r="A47" s="150"/>
      <c r="B47" s="150"/>
      <c r="C47" s="150"/>
      <c r="D47" s="124"/>
      <c r="E47" s="124"/>
      <c r="F47" s="124"/>
      <c r="G47" s="124"/>
      <c r="H47" s="124"/>
    </row>
    <row r="48" spans="1:12" ht="15" customHeight="1" x14ac:dyDescent="0.15">
      <c r="A48" s="150"/>
      <c r="B48" s="150"/>
      <c r="C48" s="150"/>
      <c r="D48" s="124"/>
      <c r="E48" s="124"/>
      <c r="F48" s="124"/>
      <c r="G48" s="124"/>
      <c r="H48" s="124"/>
    </row>
    <row r="49" spans="1:8" ht="13.5" customHeight="1" x14ac:dyDescent="0.15">
      <c r="A49" s="150"/>
      <c r="B49" s="150"/>
      <c r="C49" s="150"/>
      <c r="D49" s="124"/>
      <c r="E49" s="124"/>
      <c r="F49" s="124"/>
      <c r="G49" s="124"/>
      <c r="H49" s="124"/>
    </row>
    <row r="50" spans="1:8" x14ac:dyDescent="0.15">
      <c r="A50" s="150"/>
      <c r="B50" s="150"/>
      <c r="C50" s="150"/>
      <c r="D50" s="124"/>
      <c r="E50" s="124"/>
      <c r="F50" s="124"/>
      <c r="G50" s="124"/>
    </row>
    <row r="51" spans="1:8" ht="15" customHeight="1" x14ac:dyDescent="0.15"/>
    <row r="52" spans="1:8" x14ac:dyDescent="0.15">
      <c r="A52" s="49"/>
      <c r="B52" s="49"/>
    </row>
    <row r="53" spans="1:8" x14ac:dyDescent="0.15">
      <c r="H53" s="549" t="s">
        <v>30</v>
      </c>
    </row>
    <row r="54" spans="1:8" x14ac:dyDescent="0.15">
      <c r="H54" s="321" t="s">
        <v>540</v>
      </c>
    </row>
    <row r="55" spans="1:8" ht="18.75" customHeight="1" x14ac:dyDescent="0.15"/>
    <row r="56" spans="1:8" ht="19.5" customHeight="1" x14ac:dyDescent="0.15"/>
  </sheetData>
  <mergeCells count="2">
    <mergeCell ref="B5:D5"/>
    <mergeCell ref="G2:H2"/>
  </mergeCells>
  <phoneticPr fontId="0" type="noConversion"/>
  <hyperlinks>
    <hyperlink ref="I44" location="TOCpage" display="TOC" xr:uid="{D9ABF020-5362-45CB-A401-AD87CA99C10B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O45"/>
  <sheetViews>
    <sheetView workbookViewId="0">
      <selection activeCell="K17" sqref="K17"/>
    </sheetView>
  </sheetViews>
  <sheetFormatPr baseColWidth="10" defaultColWidth="9.1640625" defaultRowHeight="14" x14ac:dyDescent="0.15"/>
  <cols>
    <col min="1" max="1" width="28.5" style="3" customWidth="1"/>
    <col min="2" max="2" width="15.83203125" style="3" bestFit="1" customWidth="1"/>
    <col min="3" max="3" width="7" style="3" customWidth="1"/>
    <col min="4" max="4" width="14.6640625" style="3" customWidth="1"/>
    <col min="5" max="5" width="12.33203125" style="3" customWidth="1"/>
    <col min="6" max="6" width="12.5" style="3" customWidth="1"/>
    <col min="7" max="7" width="11.1640625" style="3" customWidth="1"/>
    <col min="8" max="8" width="2.33203125" style="3" customWidth="1"/>
    <col min="9" max="9" width="14.83203125" style="3" customWidth="1"/>
    <col min="10" max="10" width="2.33203125" style="3" customWidth="1"/>
    <col min="11" max="11" width="14.6640625" style="3" customWidth="1"/>
    <col min="12" max="12" width="2.33203125" style="3" customWidth="1"/>
    <col min="13" max="13" width="14.6640625" style="3" customWidth="1"/>
    <col min="14" max="14" width="2.33203125" style="3" customWidth="1"/>
    <col min="15" max="15" width="14.6640625" style="3" customWidth="1"/>
    <col min="16" max="16384" width="9.1640625" style="3"/>
  </cols>
  <sheetData>
    <row r="1" spans="1:15" x14ac:dyDescent="0.15">
      <c r="F1" s="3" t="s">
        <v>541</v>
      </c>
      <c r="K1" s="4" t="s">
        <v>542</v>
      </c>
    </row>
    <row r="2" spans="1:15" x14ac:dyDescent="0.15">
      <c r="A2" s="3" t="s">
        <v>543</v>
      </c>
      <c r="F2" s="4" t="s">
        <v>544</v>
      </c>
      <c r="K2" s="4" t="s">
        <v>545</v>
      </c>
    </row>
    <row r="3" spans="1:15" x14ac:dyDescent="0.15">
      <c r="A3" s="3" t="s">
        <v>546</v>
      </c>
      <c r="F3" s="4" t="s">
        <v>547</v>
      </c>
      <c r="K3" s="4" t="s">
        <v>548</v>
      </c>
    </row>
    <row r="4" spans="1:15" x14ac:dyDescent="0.15">
      <c r="A4" s="3" t="s">
        <v>549</v>
      </c>
      <c r="F4" s="4" t="s">
        <v>550</v>
      </c>
      <c r="K4" s="4" t="s">
        <v>551</v>
      </c>
    </row>
    <row r="5" spans="1:15" x14ac:dyDescent="0.15">
      <c r="A5" s="3" t="s">
        <v>552</v>
      </c>
      <c r="F5" s="4" t="s">
        <v>553</v>
      </c>
      <c r="K5" s="4" t="s">
        <v>554</v>
      </c>
    </row>
    <row r="6" spans="1:15" x14ac:dyDescent="0.15">
      <c r="F6" s="4" t="s">
        <v>555</v>
      </c>
      <c r="K6" s="4" t="s">
        <v>556</v>
      </c>
    </row>
    <row r="7" spans="1:15" x14ac:dyDescent="0.15">
      <c r="F7" s="4"/>
    </row>
    <row r="9" spans="1:15" s="44" customFormat="1" x14ac:dyDescent="0.15">
      <c r="A9" s="43" t="s">
        <v>164</v>
      </c>
      <c r="B9" s="561" t="s">
        <v>154</v>
      </c>
      <c r="C9" s="561" t="s">
        <v>155</v>
      </c>
      <c r="D9" s="561" t="s">
        <v>156</v>
      </c>
      <c r="E9" s="561" t="s">
        <v>157</v>
      </c>
      <c r="F9" s="561" t="s">
        <v>158</v>
      </c>
      <c r="G9" s="561" t="s">
        <v>159</v>
      </c>
      <c r="H9" s="560"/>
      <c r="I9" s="561" t="s">
        <v>241</v>
      </c>
      <c r="J9" s="942" t="s">
        <v>557</v>
      </c>
      <c r="K9" s="943"/>
      <c r="L9" s="943" t="s">
        <v>558</v>
      </c>
      <c r="M9" s="944"/>
      <c r="N9" s="942" t="s">
        <v>559</v>
      </c>
      <c r="O9" s="944"/>
    </row>
    <row r="10" spans="1:15" s="19" customFormat="1" x14ac:dyDescent="0.15">
      <c r="A10" s="45"/>
      <c r="B10" s="557"/>
      <c r="C10" s="557"/>
      <c r="D10" s="557"/>
      <c r="E10" s="557"/>
      <c r="F10" s="557"/>
      <c r="G10" s="557"/>
      <c r="I10" s="557"/>
      <c r="J10" s="936" t="s">
        <v>560</v>
      </c>
      <c r="K10" s="945"/>
      <c r="L10" s="945"/>
      <c r="M10" s="937"/>
      <c r="N10" s="947" t="s">
        <v>561</v>
      </c>
      <c r="O10" s="948"/>
    </row>
    <row r="11" spans="1:15" s="44" customFormat="1" x14ac:dyDescent="0.15">
      <c r="A11" s="46"/>
      <c r="B11" s="556"/>
      <c r="C11" s="556"/>
      <c r="D11" s="556"/>
      <c r="E11" s="556"/>
      <c r="F11" s="556"/>
      <c r="G11" s="556"/>
      <c r="H11" s="934" t="s">
        <v>562</v>
      </c>
      <c r="I11" s="935"/>
      <c r="J11" s="924" t="str">
        <f>"YEAR ENDING "&amp;TEXT('Form 1'!C138, "MM/DD/YY")</f>
        <v>YEAR ENDING 06/30/25</v>
      </c>
      <c r="K11" s="925"/>
      <c r="L11" s="925"/>
      <c r="M11" s="946"/>
      <c r="N11" s="19"/>
      <c r="O11" s="556"/>
    </row>
    <row r="12" spans="1:15" s="19" customFormat="1" x14ac:dyDescent="0.15">
      <c r="A12" s="45"/>
      <c r="B12" s="557"/>
      <c r="C12" s="557"/>
      <c r="D12" s="557" t="s">
        <v>563</v>
      </c>
      <c r="E12" s="557"/>
      <c r="F12" s="557" t="s">
        <v>303</v>
      </c>
      <c r="G12" s="557"/>
      <c r="H12" s="936" t="s">
        <v>564</v>
      </c>
      <c r="I12" s="937"/>
      <c r="K12" s="557"/>
      <c r="M12" s="557"/>
      <c r="O12" s="557"/>
    </row>
    <row r="13" spans="1:15" s="19" customFormat="1" x14ac:dyDescent="0.15">
      <c r="A13" s="45" t="s">
        <v>565</v>
      </c>
      <c r="B13" s="557"/>
      <c r="C13" s="557"/>
      <c r="D13" s="557" t="s">
        <v>566</v>
      </c>
      <c r="E13" s="557" t="s">
        <v>567</v>
      </c>
      <c r="F13" s="557" t="s">
        <v>568</v>
      </c>
      <c r="G13" s="557" t="s">
        <v>569</v>
      </c>
      <c r="H13" s="936" t="s">
        <v>169</v>
      </c>
      <c r="I13" s="937"/>
      <c r="J13" s="936" t="s">
        <v>569</v>
      </c>
      <c r="K13" s="937"/>
      <c r="L13" s="936" t="s">
        <v>570</v>
      </c>
      <c r="M13" s="937"/>
      <c r="O13" s="557"/>
    </row>
    <row r="14" spans="1:15" s="19" customFormat="1" ht="15" thickBot="1" x14ac:dyDescent="0.2">
      <c r="A14" s="47" t="s">
        <v>571</v>
      </c>
      <c r="B14" s="559" t="s">
        <v>572</v>
      </c>
      <c r="C14" s="559" t="s">
        <v>573</v>
      </c>
      <c r="D14" s="559" t="s">
        <v>574</v>
      </c>
      <c r="E14" s="559" t="s">
        <v>575</v>
      </c>
      <c r="F14" s="559" t="s">
        <v>575</v>
      </c>
      <c r="G14" s="559" t="s">
        <v>245</v>
      </c>
      <c r="H14" s="938">
        <f>'Form 1'!C144</f>
        <v>45474</v>
      </c>
      <c r="I14" s="939"/>
      <c r="J14" s="940" t="s">
        <v>576</v>
      </c>
      <c r="K14" s="941"/>
      <c r="L14" s="940" t="s">
        <v>576</v>
      </c>
      <c r="M14" s="941"/>
      <c r="N14" s="940" t="s">
        <v>577</v>
      </c>
      <c r="O14" s="941"/>
    </row>
    <row r="15" spans="1:15" ht="27" customHeight="1" x14ac:dyDescent="0.15">
      <c r="A15" s="174" t="s">
        <v>578</v>
      </c>
      <c r="B15" s="217"/>
      <c r="C15" s="217"/>
      <c r="D15" s="101"/>
      <c r="E15" s="218"/>
      <c r="F15" s="218"/>
      <c r="G15" s="219"/>
      <c r="H15" s="220" t="s">
        <v>86</v>
      </c>
      <c r="I15" s="120"/>
      <c r="J15" s="100" t="s">
        <v>86</v>
      </c>
      <c r="K15" s="120"/>
      <c r="L15" s="100" t="s">
        <v>86</v>
      </c>
      <c r="M15" s="120"/>
      <c r="N15" s="100" t="s">
        <v>86</v>
      </c>
      <c r="O15" s="102">
        <f>K15+M15</f>
        <v>0</v>
      </c>
    </row>
    <row r="16" spans="1:15" ht="14" customHeight="1" x14ac:dyDescent="0.15">
      <c r="A16" s="681" t="s">
        <v>1103</v>
      </c>
      <c r="B16" s="682" t="s">
        <v>1104</v>
      </c>
      <c r="C16" s="682">
        <v>36</v>
      </c>
      <c r="D16" s="562">
        <v>1350000</v>
      </c>
      <c r="E16" s="683">
        <v>45397</v>
      </c>
      <c r="F16" s="683">
        <v>46753</v>
      </c>
      <c r="G16" s="684">
        <v>0.03</v>
      </c>
      <c r="H16" s="685" t="s">
        <v>86</v>
      </c>
      <c r="I16" s="564">
        <v>1350000</v>
      </c>
      <c r="J16" s="686" t="s">
        <v>86</v>
      </c>
      <c r="K16" s="564">
        <v>20999.8</v>
      </c>
      <c r="L16" s="686" t="s">
        <v>86</v>
      </c>
      <c r="M16" s="564">
        <v>240731.06</v>
      </c>
      <c r="N16" s="686" t="s">
        <v>86</v>
      </c>
      <c r="O16" s="564">
        <f t="shared" ref="O16:O31" si="0">K16+M16</f>
        <v>261730.86</v>
      </c>
    </row>
    <row r="17" spans="1:15" ht="14" customHeight="1" x14ac:dyDescent="0.15">
      <c r="A17" s="681"/>
      <c r="B17" s="682"/>
      <c r="C17" s="682"/>
      <c r="D17" s="562"/>
      <c r="E17" s="683"/>
      <c r="F17" s="683"/>
      <c r="G17" s="684"/>
      <c r="H17" s="685" t="s">
        <v>86</v>
      </c>
      <c r="I17" s="564"/>
      <c r="J17" s="686" t="s">
        <v>86</v>
      </c>
      <c r="K17" s="564"/>
      <c r="L17" s="686" t="s">
        <v>86</v>
      </c>
      <c r="M17" s="564"/>
      <c r="N17" s="686" t="s">
        <v>86</v>
      </c>
      <c r="O17" s="564">
        <f t="shared" si="0"/>
        <v>0</v>
      </c>
    </row>
    <row r="18" spans="1:15" ht="14" customHeight="1" x14ac:dyDescent="0.15">
      <c r="A18" s="681"/>
      <c r="B18" s="682"/>
      <c r="C18" s="682"/>
      <c r="D18" s="562"/>
      <c r="E18" s="683"/>
      <c r="F18" s="683"/>
      <c r="G18" s="684"/>
      <c r="H18" s="685" t="s">
        <v>86</v>
      </c>
      <c r="I18" s="564"/>
      <c r="J18" s="686" t="s">
        <v>86</v>
      </c>
      <c r="K18" s="564"/>
      <c r="L18" s="686" t="s">
        <v>86</v>
      </c>
      <c r="M18" s="564"/>
      <c r="N18" s="686" t="s">
        <v>86</v>
      </c>
      <c r="O18" s="564">
        <f t="shared" si="0"/>
        <v>0</v>
      </c>
    </row>
    <row r="19" spans="1:15" ht="14" customHeight="1" x14ac:dyDescent="0.15">
      <c r="A19" s="681"/>
      <c r="B19" s="682"/>
      <c r="C19" s="682"/>
      <c r="D19" s="562"/>
      <c r="E19" s="683"/>
      <c r="F19" s="683"/>
      <c r="G19" s="684"/>
      <c r="H19" s="685" t="s">
        <v>86</v>
      </c>
      <c r="I19" s="564"/>
      <c r="J19" s="686" t="s">
        <v>86</v>
      </c>
      <c r="K19" s="564"/>
      <c r="L19" s="686" t="s">
        <v>86</v>
      </c>
      <c r="M19" s="564"/>
      <c r="N19" s="686" t="s">
        <v>86</v>
      </c>
      <c r="O19" s="564">
        <f t="shared" si="0"/>
        <v>0</v>
      </c>
    </row>
    <row r="20" spans="1:15" ht="14" customHeight="1" x14ac:dyDescent="0.15">
      <c r="A20" s="681"/>
      <c r="B20" s="682"/>
      <c r="C20" s="682"/>
      <c r="D20" s="562"/>
      <c r="E20" s="683"/>
      <c r="F20" s="683"/>
      <c r="G20" s="684"/>
      <c r="H20" s="685" t="s">
        <v>86</v>
      </c>
      <c r="I20" s="564"/>
      <c r="J20" s="686" t="s">
        <v>86</v>
      </c>
      <c r="K20" s="564"/>
      <c r="L20" s="686" t="s">
        <v>86</v>
      </c>
      <c r="M20" s="564"/>
      <c r="N20" s="686" t="s">
        <v>86</v>
      </c>
      <c r="O20" s="564">
        <f t="shared" si="0"/>
        <v>0</v>
      </c>
    </row>
    <row r="21" spans="1:15" ht="14" customHeight="1" x14ac:dyDescent="0.15">
      <c r="A21" s="681"/>
      <c r="B21" s="682"/>
      <c r="C21" s="682"/>
      <c r="D21" s="562"/>
      <c r="E21" s="683"/>
      <c r="F21" s="683"/>
      <c r="G21" s="684"/>
      <c r="H21" s="685" t="s">
        <v>86</v>
      </c>
      <c r="I21" s="564"/>
      <c r="J21" s="686" t="s">
        <v>86</v>
      </c>
      <c r="K21" s="564"/>
      <c r="L21" s="686" t="s">
        <v>86</v>
      </c>
      <c r="M21" s="564"/>
      <c r="N21" s="686" t="s">
        <v>86</v>
      </c>
      <c r="O21" s="564">
        <f t="shared" si="0"/>
        <v>0</v>
      </c>
    </row>
    <row r="22" spans="1:15" ht="14" customHeight="1" x14ac:dyDescent="0.15">
      <c r="A22" s="681"/>
      <c r="B22" s="682"/>
      <c r="C22" s="682"/>
      <c r="D22" s="562"/>
      <c r="E22" s="683"/>
      <c r="F22" s="683"/>
      <c r="G22" s="684"/>
      <c r="H22" s="685" t="s">
        <v>86</v>
      </c>
      <c r="I22" s="564"/>
      <c r="J22" s="686" t="s">
        <v>86</v>
      </c>
      <c r="K22" s="564"/>
      <c r="L22" s="686" t="s">
        <v>86</v>
      </c>
      <c r="M22" s="564"/>
      <c r="N22" s="686" t="s">
        <v>86</v>
      </c>
      <c r="O22" s="564">
        <f t="shared" si="0"/>
        <v>0</v>
      </c>
    </row>
    <row r="23" spans="1:15" ht="14" customHeight="1" x14ac:dyDescent="0.15">
      <c r="A23" s="681"/>
      <c r="B23" s="682"/>
      <c r="C23" s="682"/>
      <c r="D23" s="562"/>
      <c r="E23" s="683"/>
      <c r="F23" s="683"/>
      <c r="G23" s="684"/>
      <c r="H23" s="685" t="s">
        <v>86</v>
      </c>
      <c r="I23" s="564"/>
      <c r="J23" s="686" t="s">
        <v>86</v>
      </c>
      <c r="K23" s="564"/>
      <c r="L23" s="686" t="s">
        <v>86</v>
      </c>
      <c r="M23" s="564"/>
      <c r="N23" s="686" t="s">
        <v>86</v>
      </c>
      <c r="O23" s="564">
        <f t="shared" si="0"/>
        <v>0</v>
      </c>
    </row>
    <row r="24" spans="1:15" ht="14" customHeight="1" x14ac:dyDescent="0.15">
      <c r="A24" s="681"/>
      <c r="B24" s="682"/>
      <c r="C24" s="682"/>
      <c r="D24" s="562"/>
      <c r="E24" s="683"/>
      <c r="F24" s="683"/>
      <c r="G24" s="684"/>
      <c r="H24" s="685" t="s">
        <v>86</v>
      </c>
      <c r="I24" s="564"/>
      <c r="J24" s="686" t="s">
        <v>86</v>
      </c>
      <c r="K24" s="564"/>
      <c r="L24" s="686" t="s">
        <v>86</v>
      </c>
      <c r="M24" s="564"/>
      <c r="N24" s="686" t="s">
        <v>86</v>
      </c>
      <c r="O24" s="564">
        <f t="shared" si="0"/>
        <v>0</v>
      </c>
    </row>
    <row r="25" spans="1:15" ht="14" customHeight="1" x14ac:dyDescent="0.15">
      <c r="A25" s="681"/>
      <c r="B25" s="682"/>
      <c r="C25" s="682"/>
      <c r="D25" s="562"/>
      <c r="E25" s="683"/>
      <c r="F25" s="683"/>
      <c r="G25" s="684"/>
      <c r="H25" s="685" t="s">
        <v>86</v>
      </c>
      <c r="I25" s="564"/>
      <c r="J25" s="686" t="s">
        <v>86</v>
      </c>
      <c r="K25" s="564"/>
      <c r="L25" s="686" t="s">
        <v>86</v>
      </c>
      <c r="M25" s="564"/>
      <c r="N25" s="686" t="s">
        <v>86</v>
      </c>
      <c r="O25" s="564">
        <f t="shared" si="0"/>
        <v>0</v>
      </c>
    </row>
    <row r="26" spans="1:15" ht="14" customHeight="1" x14ac:dyDescent="0.15">
      <c r="A26" s="681"/>
      <c r="B26" s="682"/>
      <c r="C26" s="682"/>
      <c r="D26" s="562"/>
      <c r="E26" s="683"/>
      <c r="F26" s="683"/>
      <c r="G26" s="684"/>
      <c r="H26" s="685" t="s">
        <v>86</v>
      </c>
      <c r="I26" s="564"/>
      <c r="J26" s="686" t="s">
        <v>86</v>
      </c>
      <c r="K26" s="564"/>
      <c r="L26" s="686" t="s">
        <v>86</v>
      </c>
      <c r="M26" s="564"/>
      <c r="N26" s="686" t="s">
        <v>86</v>
      </c>
      <c r="O26" s="564">
        <f t="shared" si="0"/>
        <v>0</v>
      </c>
    </row>
    <row r="27" spans="1:15" ht="14" customHeight="1" x14ac:dyDescent="0.15">
      <c r="A27" s="681"/>
      <c r="B27" s="682"/>
      <c r="C27" s="682"/>
      <c r="D27" s="562"/>
      <c r="E27" s="683"/>
      <c r="F27" s="683"/>
      <c r="G27" s="684"/>
      <c r="H27" s="685" t="s">
        <v>86</v>
      </c>
      <c r="I27" s="564"/>
      <c r="J27" s="686" t="s">
        <v>86</v>
      </c>
      <c r="K27" s="564"/>
      <c r="L27" s="686" t="s">
        <v>86</v>
      </c>
      <c r="M27" s="564"/>
      <c r="N27" s="686" t="s">
        <v>86</v>
      </c>
      <c r="O27" s="564">
        <f t="shared" si="0"/>
        <v>0</v>
      </c>
    </row>
    <row r="28" spans="1:15" ht="14" customHeight="1" x14ac:dyDescent="0.15">
      <c r="A28" s="681"/>
      <c r="B28" s="682"/>
      <c r="C28" s="682"/>
      <c r="D28" s="562"/>
      <c r="E28" s="683"/>
      <c r="F28" s="683"/>
      <c r="G28" s="684"/>
      <c r="H28" s="685" t="s">
        <v>86</v>
      </c>
      <c r="I28" s="564"/>
      <c r="J28" s="686" t="s">
        <v>86</v>
      </c>
      <c r="K28" s="564"/>
      <c r="L28" s="686" t="s">
        <v>86</v>
      </c>
      <c r="M28" s="564"/>
      <c r="N28" s="686" t="s">
        <v>86</v>
      </c>
      <c r="O28" s="564">
        <f t="shared" si="0"/>
        <v>0</v>
      </c>
    </row>
    <row r="29" spans="1:15" ht="14" customHeight="1" x14ac:dyDescent="0.15">
      <c r="A29" s="681"/>
      <c r="B29" s="682"/>
      <c r="C29" s="682"/>
      <c r="D29" s="562"/>
      <c r="E29" s="683"/>
      <c r="F29" s="683"/>
      <c r="G29" s="684"/>
      <c r="H29" s="685" t="s">
        <v>86</v>
      </c>
      <c r="I29" s="564"/>
      <c r="J29" s="686" t="s">
        <v>86</v>
      </c>
      <c r="K29" s="564"/>
      <c r="L29" s="686" t="s">
        <v>86</v>
      </c>
      <c r="M29" s="564"/>
      <c r="N29" s="686" t="s">
        <v>86</v>
      </c>
      <c r="O29" s="564">
        <f t="shared" si="0"/>
        <v>0</v>
      </c>
    </row>
    <row r="30" spans="1:15" ht="14" customHeight="1" x14ac:dyDescent="0.15">
      <c r="A30" s="681"/>
      <c r="B30" s="682"/>
      <c r="C30" s="682"/>
      <c r="D30" s="562"/>
      <c r="E30" s="683"/>
      <c r="F30" s="683"/>
      <c r="G30" s="684"/>
      <c r="H30" s="685" t="s">
        <v>86</v>
      </c>
      <c r="I30" s="564"/>
      <c r="J30" s="686" t="s">
        <v>86</v>
      </c>
      <c r="K30" s="564"/>
      <c r="L30" s="686" t="s">
        <v>86</v>
      </c>
      <c r="M30" s="564"/>
      <c r="N30" s="686" t="s">
        <v>86</v>
      </c>
      <c r="O30" s="564">
        <f t="shared" si="0"/>
        <v>0</v>
      </c>
    </row>
    <row r="31" spans="1:15" s="41" customFormat="1" ht="25.5" customHeight="1" x14ac:dyDescent="0.15">
      <c r="A31" s="221" t="s">
        <v>579</v>
      </c>
      <c r="B31" s="221"/>
      <c r="C31" s="221"/>
      <c r="D31" s="222"/>
      <c r="E31" s="221"/>
      <c r="F31" s="221"/>
      <c r="G31" s="223"/>
      <c r="H31" s="224" t="s">
        <v>86</v>
      </c>
      <c r="I31" s="225"/>
      <c r="J31" s="114" t="s">
        <v>86</v>
      </c>
      <c r="K31" s="225">
        <f>SUM(K15:K30)</f>
        <v>20999.8</v>
      </c>
      <c r="L31" s="114" t="s">
        <v>86</v>
      </c>
      <c r="M31" s="225">
        <f>SUM(M15:M30)</f>
        <v>240731.06</v>
      </c>
      <c r="N31" s="114" t="s">
        <v>86</v>
      </c>
      <c r="O31" s="102">
        <f t="shared" si="0"/>
        <v>261730.86</v>
      </c>
    </row>
    <row r="32" spans="1:15" ht="21.75" customHeight="1" x14ac:dyDescent="0.15">
      <c r="A32" s="124"/>
      <c r="B32" s="226"/>
      <c r="C32" s="226"/>
      <c r="D32" s="226"/>
      <c r="E32" s="226"/>
      <c r="F32" s="226"/>
      <c r="G32" s="227" t="s">
        <v>580</v>
      </c>
      <c r="H32" s="226"/>
      <c r="I32" s="226"/>
      <c r="J32" s="226"/>
      <c r="K32" s="226"/>
      <c r="L32" s="226"/>
      <c r="M32" s="226"/>
      <c r="N32" s="226"/>
      <c r="O32" s="226"/>
    </row>
    <row r="33" spans="1:15" x14ac:dyDescent="0.1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</row>
    <row r="34" spans="1:15" x14ac:dyDescent="0.1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65" t="str" cm="1">
        <f t="array" ref="O34">SchoolName</f>
        <v>ThrivePoint Academy Nevada</v>
      </c>
    </row>
    <row r="35" spans="1:15" x14ac:dyDescent="0.15">
      <c r="A35" s="100"/>
      <c r="B35" s="100"/>
      <c r="C35" s="100"/>
      <c r="D35" s="124" t="s">
        <v>108</v>
      </c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305" t="str" cm="1">
        <f t="array" ref="O35">"FYE "&amp;TEXT(FYE_Date,"mm/dd/yy")</f>
        <v>FYE 06/30/25</v>
      </c>
    </row>
    <row r="36" spans="1:15" ht="21.75" customHeight="1" x14ac:dyDescent="0.15">
      <c r="A36" s="424"/>
      <c r="B36" s="125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65" t="str">
        <f>Budget</f>
        <v>Final</v>
      </c>
    </row>
    <row r="37" spans="1:15" x14ac:dyDescent="0.1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80"/>
      <c r="O37" s="742" t="s">
        <v>985</v>
      </c>
    </row>
    <row r="38" spans="1:15" x14ac:dyDescent="0.15">
      <c r="A38" s="131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</row>
    <row r="44" spans="1:15" x14ac:dyDescent="0.15">
      <c r="O44" s="549" t="s">
        <v>30</v>
      </c>
    </row>
    <row r="45" spans="1:15" x14ac:dyDescent="0.15">
      <c r="O45" s="305" t="s">
        <v>581</v>
      </c>
    </row>
  </sheetData>
  <mergeCells count="15">
    <mergeCell ref="N14:O14"/>
    <mergeCell ref="L13:M13"/>
    <mergeCell ref="L14:M14"/>
    <mergeCell ref="J9:K9"/>
    <mergeCell ref="L9:M9"/>
    <mergeCell ref="J10:M10"/>
    <mergeCell ref="J11:M11"/>
    <mergeCell ref="N9:O9"/>
    <mergeCell ref="N10:O10"/>
    <mergeCell ref="H11:I11"/>
    <mergeCell ref="H12:I12"/>
    <mergeCell ref="H13:I13"/>
    <mergeCell ref="H14:I14"/>
    <mergeCell ref="J13:K13"/>
    <mergeCell ref="J14:K14"/>
  </mergeCells>
  <phoneticPr fontId="0" type="noConversion"/>
  <hyperlinks>
    <hyperlink ref="O37" location="TOCpage" display="TOC" xr:uid="{B5C6BC50-55E7-40B0-B82D-15F853E2F220}"/>
  </hyperlinks>
  <pageMargins left="0.55000000000000004" right="0" top="0.5" bottom="0.25" header="0.5" footer="0"/>
  <pageSetup scale="70" orientation="landscape" r:id="rId1"/>
  <headerFooter alignWithMargins="0">
    <oddFooter>&amp;C&amp;8FORM 4405LGF
Last Revised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L54"/>
  <sheetViews>
    <sheetView workbookViewId="0"/>
  </sheetViews>
  <sheetFormatPr baseColWidth="10" defaultColWidth="9.1640625" defaultRowHeight="14" x14ac:dyDescent="0.15"/>
  <cols>
    <col min="1" max="1" width="1.6640625" style="36" customWidth="1"/>
    <col min="2" max="2" width="2.6640625" style="36" customWidth="1"/>
    <col min="3" max="3" width="5.83203125" style="36" customWidth="1"/>
    <col min="4" max="4" width="33" style="3" customWidth="1"/>
    <col min="5" max="8" width="17.6640625" style="3" customWidth="1"/>
    <col min="9" max="9" width="12.83203125" style="3" bestFit="1" customWidth="1"/>
    <col min="10" max="16384" width="9.1640625" style="3"/>
  </cols>
  <sheetData>
    <row r="1" spans="1:9" x14ac:dyDescent="0.15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15"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ht="15" x14ac:dyDescent="0.15">
      <c r="D3" s="11"/>
      <c r="E3" s="69" t="s">
        <v>299</v>
      </c>
      <c r="F3" s="69" t="s">
        <v>300</v>
      </c>
      <c r="G3" s="71"/>
      <c r="H3" s="40"/>
      <c r="I3" s="8"/>
    </row>
    <row r="4" spans="1:9" ht="16" x14ac:dyDescent="0.2">
      <c r="B4" s="74"/>
      <c r="C4" s="3"/>
      <c r="D4" s="78" t="s">
        <v>582</v>
      </c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8.75" customHeight="1" x14ac:dyDescent="0.15">
      <c r="A6" s="139"/>
      <c r="B6" s="178" t="s">
        <v>583</v>
      </c>
      <c r="C6" s="140"/>
      <c r="D6" s="167"/>
      <c r="E6" s="115"/>
      <c r="F6" s="115"/>
      <c r="G6" s="116"/>
      <c r="H6" s="796"/>
      <c r="I6" s="8"/>
    </row>
    <row r="7" spans="1:9" ht="15.75" customHeight="1" x14ac:dyDescent="0.15">
      <c r="A7" s="142"/>
      <c r="B7" s="142"/>
      <c r="C7" s="142" t="s">
        <v>584</v>
      </c>
      <c r="D7" s="104"/>
      <c r="E7" s="102"/>
      <c r="F7" s="102"/>
      <c r="G7" s="103"/>
      <c r="H7" s="797"/>
      <c r="I7" s="798"/>
    </row>
    <row r="8" spans="1:9" x14ac:dyDescent="0.15">
      <c r="A8" s="142"/>
      <c r="B8" s="142" t="s">
        <v>585</v>
      </c>
      <c r="C8" s="142"/>
      <c r="D8" s="104" t="s">
        <v>586</v>
      </c>
      <c r="E8" s="564"/>
      <c r="F8" s="564"/>
      <c r="G8" s="564"/>
      <c r="H8" s="662"/>
      <c r="I8" s="808"/>
    </row>
    <row r="9" spans="1:9" x14ac:dyDescent="0.15">
      <c r="A9" s="142"/>
      <c r="B9" s="142"/>
      <c r="C9" s="142"/>
      <c r="D9" s="104"/>
      <c r="E9" s="102"/>
      <c r="F9" s="102"/>
      <c r="G9" s="102"/>
      <c r="H9" s="103"/>
      <c r="I9" s="8"/>
    </row>
    <row r="10" spans="1:9" x14ac:dyDescent="0.15">
      <c r="A10" s="142"/>
      <c r="B10" s="142"/>
      <c r="C10" s="142"/>
      <c r="D10" s="104"/>
      <c r="E10" s="102"/>
      <c r="F10" s="102"/>
      <c r="G10" s="102"/>
      <c r="H10" s="103"/>
      <c r="I10" s="8"/>
    </row>
    <row r="11" spans="1:9" x14ac:dyDescent="0.15">
      <c r="A11" s="142"/>
      <c r="B11" s="142"/>
      <c r="C11" s="142"/>
      <c r="D11" s="104"/>
      <c r="E11" s="102"/>
      <c r="F11" s="102"/>
      <c r="G11" s="102"/>
      <c r="H11" s="103"/>
      <c r="I11" s="767"/>
    </row>
    <row r="12" spans="1:9" s="41" customFormat="1" ht="18.75" customHeight="1" x14ac:dyDescent="0.15">
      <c r="A12" s="178"/>
      <c r="B12" s="178"/>
      <c r="C12" s="178" t="s">
        <v>587</v>
      </c>
      <c r="D12" s="117" t="s">
        <v>588</v>
      </c>
      <c r="E12" s="225">
        <f>SUM(E8:E11)</f>
        <v>0</v>
      </c>
      <c r="F12" s="225">
        <f t="shared" ref="F12:I12" si="0">SUM(F8:F11)</f>
        <v>0</v>
      </c>
      <c r="G12" s="225">
        <f t="shared" si="0"/>
        <v>0</v>
      </c>
      <c r="H12" s="773">
        <f t="shared" si="0"/>
        <v>0</v>
      </c>
      <c r="I12" s="773">
        <f t="shared" si="0"/>
        <v>0</v>
      </c>
    </row>
    <row r="13" spans="1:9" ht="18" customHeight="1" x14ac:dyDescent="0.15">
      <c r="A13" s="142"/>
      <c r="B13" s="178" t="s">
        <v>589</v>
      </c>
      <c r="C13" s="150"/>
      <c r="D13" s="140"/>
      <c r="E13" s="99"/>
      <c r="F13" s="99"/>
      <c r="G13" s="529"/>
      <c r="H13" s="210"/>
      <c r="I13" s="767"/>
    </row>
    <row r="14" spans="1:9" ht="15.75" customHeight="1" x14ac:dyDescent="0.15">
      <c r="A14" s="142"/>
      <c r="B14" s="142" t="s">
        <v>407</v>
      </c>
      <c r="C14" s="141"/>
      <c r="D14" s="100" t="s">
        <v>410</v>
      </c>
      <c r="E14" s="562"/>
      <c r="F14" s="563"/>
      <c r="G14" s="563"/>
      <c r="H14" s="564"/>
      <c r="I14" s="564"/>
    </row>
    <row r="15" spans="1:9" x14ac:dyDescent="0.15">
      <c r="A15" s="142"/>
      <c r="B15" s="142" t="s">
        <v>411</v>
      </c>
      <c r="C15" s="141"/>
      <c r="D15" s="104" t="s">
        <v>412</v>
      </c>
      <c r="E15" s="564"/>
      <c r="F15" s="564"/>
      <c r="G15" s="564"/>
      <c r="H15" s="564"/>
      <c r="I15" s="564"/>
    </row>
    <row r="16" spans="1:9" x14ac:dyDescent="0.15">
      <c r="A16" s="142"/>
      <c r="B16" s="142" t="s">
        <v>590</v>
      </c>
      <c r="C16" s="142"/>
      <c r="D16" s="104" t="s">
        <v>591</v>
      </c>
      <c r="E16" s="564"/>
      <c r="F16" s="564"/>
      <c r="G16" s="564"/>
      <c r="H16" s="564"/>
      <c r="I16" s="564"/>
    </row>
    <row r="17" spans="1:9" x14ac:dyDescent="0.15">
      <c r="A17" s="142"/>
      <c r="B17" s="142" t="s">
        <v>414</v>
      </c>
      <c r="C17" s="142"/>
      <c r="D17" s="104" t="s">
        <v>415</v>
      </c>
      <c r="E17" s="564"/>
      <c r="F17" s="564"/>
      <c r="G17" s="564"/>
      <c r="H17" s="564"/>
      <c r="I17" s="564"/>
    </row>
    <row r="18" spans="1:9" x14ac:dyDescent="0.15">
      <c r="A18" s="142"/>
      <c r="B18" s="142" t="s">
        <v>592</v>
      </c>
      <c r="C18" s="142"/>
      <c r="D18" s="104" t="s">
        <v>593</v>
      </c>
      <c r="E18" s="564"/>
      <c r="F18" s="564"/>
      <c r="G18" s="564"/>
      <c r="H18" s="564"/>
      <c r="I18" s="564"/>
    </row>
    <row r="19" spans="1:9" x14ac:dyDescent="0.15">
      <c r="A19" s="142"/>
      <c r="B19" s="142" t="s">
        <v>594</v>
      </c>
      <c r="C19" s="142"/>
      <c r="D19" s="104" t="s">
        <v>252</v>
      </c>
      <c r="E19" s="564"/>
      <c r="F19" s="564"/>
      <c r="G19" s="564"/>
      <c r="H19" s="564"/>
      <c r="I19" s="564"/>
    </row>
    <row r="20" spans="1:9" s="41" customFormat="1" ht="18.75" customHeight="1" x14ac:dyDescent="0.15">
      <c r="A20" s="178"/>
      <c r="B20" s="178"/>
      <c r="C20" s="178" t="s">
        <v>595</v>
      </c>
      <c r="D20" s="117" t="s">
        <v>596</v>
      </c>
      <c r="E20" s="225">
        <f>SUM(E14:E19)</f>
        <v>0</v>
      </c>
      <c r="F20" s="225">
        <f t="shared" ref="F20:I20" si="1">SUM(F14:F19)</f>
        <v>0</v>
      </c>
      <c r="G20" s="225">
        <f t="shared" si="1"/>
        <v>0</v>
      </c>
      <c r="H20" s="225">
        <f t="shared" si="1"/>
        <v>0</v>
      </c>
      <c r="I20" s="773">
        <f t="shared" si="1"/>
        <v>0</v>
      </c>
    </row>
    <row r="21" spans="1:9" x14ac:dyDescent="0.15">
      <c r="A21" s="142"/>
      <c r="B21" s="142"/>
      <c r="C21" s="142"/>
      <c r="D21" s="104"/>
      <c r="E21" s="102"/>
      <c r="F21" s="102"/>
      <c r="G21" s="102"/>
      <c r="H21" s="103"/>
      <c r="I21" s="767"/>
    </row>
    <row r="22" spans="1:9" s="41" customFormat="1" ht="20.25" customHeight="1" thickBot="1" x14ac:dyDescent="0.2">
      <c r="A22" s="193"/>
      <c r="B22" s="193" t="s">
        <v>597</v>
      </c>
      <c r="C22" s="193"/>
      <c r="D22" s="207"/>
      <c r="E22" s="228">
        <f>E12-E20</f>
        <v>0</v>
      </c>
      <c r="F22" s="228">
        <f t="shared" ref="F22:I22" si="2">F12-F20</f>
        <v>0</v>
      </c>
      <c r="G22" s="228">
        <f t="shared" si="2"/>
        <v>0</v>
      </c>
      <c r="H22" s="809">
        <f t="shared" si="2"/>
        <v>0</v>
      </c>
      <c r="I22" s="810">
        <f t="shared" si="2"/>
        <v>0</v>
      </c>
    </row>
    <row r="23" spans="1:9" ht="18.75" customHeight="1" x14ac:dyDescent="0.15">
      <c r="A23" s="178"/>
      <c r="B23" s="229" t="s">
        <v>598</v>
      </c>
      <c r="C23" s="230"/>
      <c r="D23" s="231"/>
      <c r="E23" s="115"/>
      <c r="F23" s="115"/>
      <c r="G23" s="115"/>
      <c r="H23" s="116"/>
      <c r="I23" s="798"/>
    </row>
    <row r="24" spans="1:9" ht="15.75" customHeight="1" x14ac:dyDescent="0.15">
      <c r="A24" s="141"/>
      <c r="B24" s="142" t="s">
        <v>599</v>
      </c>
      <c r="C24" s="178"/>
      <c r="D24" s="100" t="s">
        <v>600</v>
      </c>
      <c r="E24" s="562"/>
      <c r="F24" s="563"/>
      <c r="G24" s="563"/>
      <c r="H24" s="563"/>
      <c r="I24" s="563"/>
    </row>
    <row r="25" spans="1:9" x14ac:dyDescent="0.15">
      <c r="A25" s="142"/>
      <c r="B25" s="142"/>
      <c r="C25" s="142" t="s">
        <v>601</v>
      </c>
      <c r="D25" s="104"/>
      <c r="E25" s="564"/>
      <c r="F25" s="564"/>
      <c r="G25" s="564"/>
      <c r="H25" s="564"/>
      <c r="I25" s="564"/>
    </row>
    <row r="26" spans="1:9" x14ac:dyDescent="0.15">
      <c r="A26" s="142"/>
      <c r="B26" s="142" t="s">
        <v>336</v>
      </c>
      <c r="C26" s="142"/>
      <c r="D26" s="104" t="s">
        <v>602</v>
      </c>
      <c r="E26" s="564"/>
      <c r="F26" s="564"/>
      <c r="G26" s="564"/>
      <c r="H26" s="564"/>
      <c r="I26" s="564"/>
    </row>
    <row r="27" spans="1:9" x14ac:dyDescent="0.15">
      <c r="A27" s="142"/>
      <c r="B27" s="142" t="s">
        <v>359</v>
      </c>
      <c r="C27" s="142"/>
      <c r="D27" s="104" t="s">
        <v>603</v>
      </c>
      <c r="E27" s="564"/>
      <c r="F27" s="564"/>
      <c r="G27" s="564"/>
      <c r="H27" s="564"/>
      <c r="I27" s="564"/>
    </row>
    <row r="28" spans="1:9" s="41" customFormat="1" ht="16.5" customHeight="1" x14ac:dyDescent="0.15">
      <c r="A28" s="139"/>
      <c r="B28" s="178"/>
      <c r="C28" s="178" t="s">
        <v>604</v>
      </c>
      <c r="D28" s="117" t="s">
        <v>605</v>
      </c>
      <c r="E28" s="222">
        <f>SUM(E24:E27)</f>
        <v>0</v>
      </c>
      <c r="F28" s="222">
        <f t="shared" ref="F28:I28" si="3">SUM(F24:F27)</f>
        <v>0</v>
      </c>
      <c r="G28" s="222">
        <f t="shared" si="3"/>
        <v>0</v>
      </c>
      <c r="H28" s="222">
        <f t="shared" si="3"/>
        <v>0</v>
      </c>
      <c r="I28" s="774">
        <f t="shared" si="3"/>
        <v>0</v>
      </c>
    </row>
    <row r="29" spans="1:9" ht="16.5" customHeight="1" x14ac:dyDescent="0.15">
      <c r="A29" s="142"/>
      <c r="B29" s="178" t="s">
        <v>606</v>
      </c>
      <c r="C29" s="141"/>
      <c r="D29" s="117"/>
      <c r="E29" s="115"/>
      <c r="F29" s="115"/>
      <c r="G29" s="115"/>
      <c r="H29" s="116"/>
      <c r="I29" s="767"/>
    </row>
    <row r="30" spans="1:9" ht="16.5" customHeight="1" x14ac:dyDescent="0.15">
      <c r="A30" s="142"/>
      <c r="B30" s="142" t="s">
        <v>535</v>
      </c>
      <c r="C30" s="142"/>
      <c r="D30" s="100" t="s">
        <v>607</v>
      </c>
      <c r="E30" s="562"/>
      <c r="F30" s="563"/>
      <c r="G30" s="563"/>
      <c r="H30" s="563"/>
      <c r="I30" s="564"/>
    </row>
    <row r="31" spans="1:9" x14ac:dyDescent="0.15">
      <c r="A31" s="142"/>
      <c r="B31" s="142"/>
      <c r="C31" s="142" t="s">
        <v>608</v>
      </c>
      <c r="D31" s="104"/>
      <c r="E31" s="564"/>
      <c r="F31" s="564"/>
      <c r="G31" s="564"/>
      <c r="H31" s="564"/>
      <c r="I31" s="564"/>
    </row>
    <row r="32" spans="1:9" s="41" customFormat="1" ht="18.75" customHeight="1" x14ac:dyDescent="0.15">
      <c r="A32" s="178"/>
      <c r="B32" s="178"/>
      <c r="C32" s="178" t="s">
        <v>609</v>
      </c>
      <c r="D32" s="117" t="s">
        <v>610</v>
      </c>
      <c r="E32" s="225">
        <f>SUM(E30:E31)</f>
        <v>0</v>
      </c>
      <c r="F32" s="225">
        <f t="shared" ref="F32:I32" si="4">SUM(F30:F31)</f>
        <v>0</v>
      </c>
      <c r="G32" s="225">
        <f t="shared" si="4"/>
        <v>0</v>
      </c>
      <c r="H32" s="773">
        <f t="shared" si="4"/>
        <v>0</v>
      </c>
      <c r="I32" s="773">
        <f t="shared" si="4"/>
        <v>0</v>
      </c>
    </row>
    <row r="33" spans="1:12" ht="16.5" customHeight="1" x14ac:dyDescent="0.15">
      <c r="A33" s="142"/>
      <c r="B33" s="178" t="s">
        <v>611</v>
      </c>
      <c r="C33" s="142"/>
      <c r="D33" s="104"/>
      <c r="E33" s="115"/>
      <c r="F33" s="115"/>
      <c r="G33" s="116"/>
      <c r="H33" s="210"/>
      <c r="I33" s="767"/>
    </row>
    <row r="34" spans="1:12" x14ac:dyDescent="0.15">
      <c r="A34" s="142"/>
      <c r="B34" s="142" t="s">
        <v>386</v>
      </c>
      <c r="C34" s="142"/>
      <c r="D34" s="100" t="s">
        <v>612</v>
      </c>
      <c r="E34" s="562"/>
      <c r="F34" s="563"/>
      <c r="G34" s="563"/>
      <c r="H34" s="564"/>
      <c r="I34" s="564"/>
    </row>
    <row r="35" spans="1:12" x14ac:dyDescent="0.15">
      <c r="A35" s="142"/>
      <c r="B35" s="142" t="s">
        <v>451</v>
      </c>
      <c r="C35" s="142"/>
      <c r="D35" s="104" t="s">
        <v>613</v>
      </c>
      <c r="E35" s="564"/>
      <c r="F35" s="564"/>
      <c r="G35" s="564"/>
      <c r="H35" s="564"/>
      <c r="I35" s="564"/>
      <c r="L35" s="42"/>
    </row>
    <row r="36" spans="1:12" s="41" customFormat="1" ht="16.5" customHeight="1" x14ac:dyDescent="0.15">
      <c r="A36" s="178"/>
      <c r="B36" s="178"/>
      <c r="C36" s="178" t="s">
        <v>614</v>
      </c>
      <c r="D36" s="117" t="s">
        <v>615</v>
      </c>
      <c r="E36" s="225">
        <f>SUM(E34:E35)</f>
        <v>0</v>
      </c>
      <c r="F36" s="225">
        <f t="shared" ref="F36:I36" si="5">SUM(F34:F35)</f>
        <v>0</v>
      </c>
      <c r="G36" s="225">
        <f t="shared" si="5"/>
        <v>0</v>
      </c>
      <c r="H36" s="225">
        <f t="shared" si="5"/>
        <v>0</v>
      </c>
      <c r="I36" s="225">
        <f t="shared" si="5"/>
        <v>0</v>
      </c>
    </row>
    <row r="37" spans="1:12" s="41" customFormat="1" ht="24.75" customHeight="1" thickBot="1" x14ac:dyDescent="0.2">
      <c r="A37" s="168"/>
      <c r="B37" s="168"/>
      <c r="C37" s="168" t="s">
        <v>616</v>
      </c>
      <c r="D37" s="199" t="s">
        <v>617</v>
      </c>
      <c r="E37" s="661">
        <f>E22+E28-E32+E36</f>
        <v>0</v>
      </c>
      <c r="F37" s="661">
        <f t="shared" ref="F37:I37" si="6">F22+F28-F32+F36</f>
        <v>0</v>
      </c>
      <c r="G37" s="661">
        <f t="shared" si="6"/>
        <v>0</v>
      </c>
      <c r="H37" s="661">
        <f t="shared" si="6"/>
        <v>0</v>
      </c>
      <c r="I37" s="661">
        <f t="shared" si="6"/>
        <v>0</v>
      </c>
    </row>
    <row r="38" spans="1:12" ht="21.75" customHeight="1" thickTop="1" x14ac:dyDescent="0.15">
      <c r="A38" s="142"/>
      <c r="B38" s="178" t="s">
        <v>618</v>
      </c>
      <c r="C38" s="142"/>
      <c r="D38" s="104"/>
      <c r="E38" s="232"/>
      <c r="F38" s="153"/>
      <c r="G38" s="153"/>
      <c r="H38" s="124"/>
    </row>
    <row r="39" spans="1:12" ht="18.75" customHeight="1" x14ac:dyDescent="0.15">
      <c r="A39" s="142"/>
      <c r="B39" s="142"/>
      <c r="C39" s="142" t="s">
        <v>619</v>
      </c>
      <c r="D39" s="104"/>
      <c r="E39" s="104"/>
      <c r="F39" s="104"/>
      <c r="G39" s="104"/>
      <c r="H39" s="100"/>
    </row>
    <row r="40" spans="1:12" ht="21" customHeight="1" thickBot="1" x14ac:dyDescent="0.2">
      <c r="A40" s="168"/>
      <c r="B40" s="169"/>
      <c r="C40" s="169" t="s">
        <v>620</v>
      </c>
      <c r="D40" s="170"/>
      <c r="E40" s="311"/>
      <c r="F40" s="121"/>
      <c r="G40" s="121"/>
      <c r="H40" s="160"/>
    </row>
    <row r="41" spans="1:12" ht="15" thickTop="1" x14ac:dyDescent="0.15">
      <c r="A41" s="150"/>
      <c r="B41" s="150"/>
      <c r="C41" s="150"/>
      <c r="D41" s="124"/>
      <c r="E41" s="124"/>
      <c r="F41" s="124"/>
      <c r="G41" s="124"/>
      <c r="H41" s="124"/>
    </row>
    <row r="42" spans="1:12" x14ac:dyDescent="0.15">
      <c r="A42" s="150"/>
      <c r="B42" s="150"/>
      <c r="C42" s="150"/>
      <c r="D42" s="124"/>
      <c r="E42" s="124"/>
      <c r="F42" s="124"/>
      <c r="G42" s="124"/>
      <c r="H42" s="65" t="str" cm="1">
        <f t="array" ref="H42">SchoolName</f>
        <v>ThrivePoint Academy Nevada</v>
      </c>
    </row>
    <row r="43" spans="1:12" x14ac:dyDescent="0.15">
      <c r="A43" s="142"/>
      <c r="B43" s="142"/>
      <c r="C43" s="142"/>
      <c r="D43" s="100"/>
      <c r="E43" s="124" t="s">
        <v>108</v>
      </c>
      <c r="F43" s="124"/>
      <c r="G43" s="125"/>
      <c r="H43" s="305" t="str" cm="1">
        <f t="array" ref="H43">"FYE "&amp;TEXT(FYE_Date,"mm/dd/yy")</f>
        <v>FYE 06/30/25</v>
      </c>
    </row>
    <row r="44" spans="1:12" ht="13.5" customHeight="1" x14ac:dyDescent="0.15">
      <c r="A44" s="141"/>
      <c r="B44" s="141"/>
      <c r="C44" s="141"/>
      <c r="D44" s="151"/>
      <c r="E44" s="150" t="s">
        <v>621</v>
      </c>
      <c r="F44" s="124"/>
      <c r="G44" s="124"/>
      <c r="H44" s="65" t="str">
        <f>Budget</f>
        <v>Final</v>
      </c>
    </row>
    <row r="45" spans="1:12" ht="15" customHeight="1" x14ac:dyDescent="0.15">
      <c r="A45" s="150"/>
      <c r="B45" s="150"/>
      <c r="C45" s="150"/>
      <c r="D45" s="124"/>
      <c r="E45" s="124"/>
      <c r="F45" s="124"/>
      <c r="G45" s="124"/>
      <c r="H45" s="742" t="s">
        <v>985</v>
      </c>
    </row>
    <row r="46" spans="1:12" x14ac:dyDescent="0.15">
      <c r="A46" s="251" t="s">
        <v>622</v>
      </c>
      <c r="B46" s="150"/>
      <c r="C46" s="150"/>
      <c r="D46" s="124"/>
      <c r="E46" s="124"/>
      <c r="F46" s="124"/>
      <c r="G46" s="124"/>
      <c r="H46" s="124"/>
    </row>
    <row r="53" spans="8:8" x14ac:dyDescent="0.15">
      <c r="H53" s="549" t="s">
        <v>30</v>
      </c>
    </row>
    <row r="54" spans="8:8" x14ac:dyDescent="0.15">
      <c r="H54" s="321" t="s">
        <v>623</v>
      </c>
    </row>
  </sheetData>
  <mergeCells count="2">
    <mergeCell ref="B5:D5"/>
    <mergeCell ref="G2:H2"/>
  </mergeCells>
  <phoneticPr fontId="0" type="noConversion"/>
  <hyperlinks>
    <hyperlink ref="H45" location="TOCpage" display="TOC" xr:uid="{8F8C20D0-F055-42AE-ABB0-7A886F4E7649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L55"/>
  <sheetViews>
    <sheetView workbookViewId="0">
      <selection activeCell="I31" sqref="I31"/>
    </sheetView>
  </sheetViews>
  <sheetFormatPr baseColWidth="10" defaultColWidth="9.1640625" defaultRowHeight="13" x14ac:dyDescent="0.15"/>
  <cols>
    <col min="1" max="1" width="3.33203125" style="29" customWidth="1"/>
    <col min="2" max="2" width="2.6640625" style="29" customWidth="1"/>
    <col min="3" max="3" width="4.6640625" style="29" customWidth="1"/>
    <col min="4" max="4" width="31" style="28" customWidth="1"/>
    <col min="5" max="8" width="17.6640625" style="28" customWidth="1"/>
    <col min="9" max="9" width="12.83203125" style="28" bestFit="1" customWidth="1"/>
    <col min="10" max="16384" width="9.1640625" style="28"/>
  </cols>
  <sheetData>
    <row r="1" spans="1:9" x14ac:dyDescent="0.15">
      <c r="A1" s="23"/>
      <c r="B1" s="23"/>
      <c r="C1" s="23"/>
      <c r="D1" s="24"/>
      <c r="E1" s="25">
        <v>-1</v>
      </c>
      <c r="F1" s="26">
        <v>-2</v>
      </c>
      <c r="G1" s="27">
        <v>-3</v>
      </c>
      <c r="H1" s="27">
        <v>-4</v>
      </c>
    </row>
    <row r="2" spans="1:9" s="3" customFormat="1" ht="14" x14ac:dyDescent="0.15">
      <c r="A2" s="36"/>
      <c r="B2" s="36"/>
      <c r="C2" s="36"/>
      <c r="D2" s="11"/>
      <c r="E2" s="11"/>
      <c r="F2" s="557" t="s">
        <v>62</v>
      </c>
      <c r="G2" s="924" t="str">
        <f>"BUDGET YEAR ENDING "&amp;TEXT('Form 1'!$C$138,"mm/dd/yy")</f>
        <v>BUDGET YEAR ENDING 06/30/25</v>
      </c>
      <c r="H2" s="925"/>
    </row>
    <row r="3" spans="1:9" s="3" customFormat="1" ht="15" x14ac:dyDescent="0.15">
      <c r="A3" s="36"/>
      <c r="B3" s="36"/>
      <c r="C3" s="36"/>
      <c r="D3" s="11"/>
      <c r="E3" s="69" t="s">
        <v>299</v>
      </c>
      <c r="F3" s="69" t="s">
        <v>300</v>
      </c>
      <c r="G3" s="71"/>
      <c r="H3" s="40"/>
      <c r="I3" s="8"/>
    </row>
    <row r="4" spans="1:9" s="3" customFormat="1" ht="16" x14ac:dyDescent="0.2">
      <c r="A4" s="36"/>
      <c r="B4" s="74"/>
      <c r="D4" s="78" t="s">
        <v>582</v>
      </c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15">
      <c r="A5" s="37"/>
      <c r="B5" s="928"/>
      <c r="C5" s="928"/>
      <c r="D5" s="929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25.5" customHeight="1" x14ac:dyDescent="0.15">
      <c r="A6" s="233" t="s">
        <v>624</v>
      </c>
      <c r="B6" s="955" t="s">
        <v>625</v>
      </c>
      <c r="C6" s="955"/>
      <c r="D6" s="956"/>
      <c r="E6" s="234"/>
      <c r="F6" s="234"/>
      <c r="G6" s="235"/>
      <c r="H6" s="817"/>
      <c r="I6" s="775"/>
    </row>
    <row r="7" spans="1:9" ht="14" x14ac:dyDescent="0.15">
      <c r="A7" s="564"/>
      <c r="B7" s="564"/>
      <c r="C7" s="564"/>
      <c r="D7" s="662" t="s">
        <v>1106</v>
      </c>
      <c r="E7" s="562">
        <v>0</v>
      </c>
      <c r="F7" s="563">
        <v>0</v>
      </c>
      <c r="G7" s="563">
        <v>2665525</v>
      </c>
      <c r="H7" s="564">
        <v>3206738</v>
      </c>
      <c r="I7" s="564"/>
    </row>
    <row r="8" spans="1:9" ht="14" x14ac:dyDescent="0.15">
      <c r="A8" s="564"/>
      <c r="B8" s="564"/>
      <c r="C8" s="564"/>
      <c r="D8" s="564" t="s">
        <v>1105</v>
      </c>
      <c r="E8" s="564">
        <v>0</v>
      </c>
      <c r="F8" s="564">
        <v>-686352</v>
      </c>
      <c r="G8" s="564">
        <v>-2544914</v>
      </c>
      <c r="H8" s="564">
        <v>-2549063</v>
      </c>
      <c r="I8" s="564"/>
    </row>
    <row r="9" spans="1:9" ht="14" x14ac:dyDescent="0.15">
      <c r="A9" s="564"/>
      <c r="B9" s="564"/>
      <c r="C9" s="564"/>
      <c r="D9" s="564"/>
      <c r="E9" s="564"/>
      <c r="F9" s="564"/>
      <c r="G9" s="564"/>
      <c r="H9" s="564"/>
      <c r="I9" s="564"/>
    </row>
    <row r="10" spans="1:9" ht="14" x14ac:dyDescent="0.15">
      <c r="A10" s="564"/>
      <c r="B10" s="564"/>
      <c r="C10" s="564"/>
      <c r="D10" s="564"/>
      <c r="E10" s="564"/>
      <c r="F10" s="564"/>
      <c r="G10" s="564"/>
      <c r="H10" s="564"/>
      <c r="I10" s="564"/>
    </row>
    <row r="11" spans="1:9" ht="14" x14ac:dyDescent="0.15">
      <c r="A11" s="564"/>
      <c r="B11" s="564"/>
      <c r="C11" s="564"/>
      <c r="D11" s="564"/>
      <c r="E11" s="564"/>
      <c r="F11" s="564"/>
      <c r="G11" s="564"/>
      <c r="H11" s="564"/>
      <c r="I11" s="564"/>
    </row>
    <row r="12" spans="1:9" ht="14" x14ac:dyDescent="0.15">
      <c r="A12" s="564"/>
      <c r="B12" s="564"/>
      <c r="C12" s="564"/>
      <c r="D12" s="564"/>
      <c r="E12" s="564"/>
      <c r="F12" s="564"/>
      <c r="G12" s="564"/>
      <c r="H12" s="564"/>
      <c r="I12" s="564"/>
    </row>
    <row r="13" spans="1:9" s="7" customFormat="1" ht="27" customHeight="1" thickBot="1" x14ac:dyDescent="0.2">
      <c r="A13" s="237"/>
      <c r="B13" s="238" t="s">
        <v>626</v>
      </c>
      <c r="C13" s="957" t="s">
        <v>627</v>
      </c>
      <c r="D13" s="958"/>
      <c r="E13" s="239">
        <f>SUM(E7:E12)</f>
        <v>0</v>
      </c>
      <c r="F13" s="239">
        <f t="shared" ref="F13:I13" si="0">SUM(F7:F12)</f>
        <v>-686352</v>
      </c>
      <c r="G13" s="239">
        <f t="shared" si="0"/>
        <v>120611</v>
      </c>
      <c r="H13" s="812">
        <f t="shared" si="0"/>
        <v>657675</v>
      </c>
      <c r="I13" s="813">
        <f t="shared" si="0"/>
        <v>0</v>
      </c>
    </row>
    <row r="14" spans="1:9" ht="24.75" customHeight="1" x14ac:dyDescent="0.15">
      <c r="A14" s="240" t="s">
        <v>628</v>
      </c>
      <c r="B14" s="959" t="s">
        <v>629</v>
      </c>
      <c r="C14" s="960"/>
      <c r="D14" s="961"/>
      <c r="E14" s="241"/>
      <c r="F14" s="234"/>
      <c r="G14" s="234"/>
      <c r="H14" s="235"/>
      <c r="I14" s="811"/>
    </row>
    <row r="15" spans="1:9" ht="14" x14ac:dyDescent="0.15">
      <c r="A15" s="564"/>
      <c r="B15" s="564"/>
      <c r="C15" s="564"/>
      <c r="D15" s="662"/>
      <c r="E15" s="562"/>
      <c r="F15" s="563"/>
      <c r="G15" s="563"/>
      <c r="H15" s="563"/>
      <c r="I15" s="563"/>
    </row>
    <row r="16" spans="1:9" ht="14" x14ac:dyDescent="0.15">
      <c r="A16" s="564"/>
      <c r="B16" s="564"/>
      <c r="C16" s="564"/>
      <c r="D16" s="564"/>
      <c r="E16" s="564"/>
      <c r="F16" s="564"/>
      <c r="G16" s="564"/>
      <c r="H16" s="564"/>
      <c r="I16" s="564"/>
    </row>
    <row r="17" spans="1:9" ht="14" x14ac:dyDescent="0.15">
      <c r="A17" s="564"/>
      <c r="B17" s="564"/>
      <c r="C17" s="564"/>
      <c r="D17" s="564"/>
      <c r="E17" s="564"/>
      <c r="F17" s="564"/>
      <c r="G17" s="564"/>
      <c r="H17" s="564"/>
      <c r="I17" s="564"/>
    </row>
    <row r="18" spans="1:9" ht="14" x14ac:dyDescent="0.15">
      <c r="A18" s="564"/>
      <c r="B18" s="564"/>
      <c r="C18" s="564"/>
      <c r="D18" s="564"/>
      <c r="E18" s="564"/>
      <c r="F18" s="564"/>
      <c r="G18" s="564"/>
      <c r="H18" s="564"/>
      <c r="I18" s="564"/>
    </row>
    <row r="19" spans="1:9" ht="14" x14ac:dyDescent="0.15">
      <c r="A19" s="564"/>
      <c r="B19" s="564"/>
      <c r="C19" s="564"/>
      <c r="D19" s="564"/>
      <c r="E19" s="564"/>
      <c r="F19" s="564"/>
      <c r="G19" s="564"/>
      <c r="H19" s="564"/>
      <c r="I19" s="564"/>
    </row>
    <row r="20" spans="1:9" ht="14" x14ac:dyDescent="0.15">
      <c r="A20" s="564"/>
      <c r="B20" s="564"/>
      <c r="C20" s="564"/>
      <c r="D20" s="564"/>
      <c r="E20" s="564"/>
      <c r="F20" s="564"/>
      <c r="G20" s="564"/>
      <c r="H20" s="564"/>
      <c r="I20" s="564"/>
    </row>
    <row r="21" spans="1:9" ht="26.25" customHeight="1" thickBot="1" x14ac:dyDescent="0.2">
      <c r="A21" s="242"/>
      <c r="B21" s="238" t="s">
        <v>630</v>
      </c>
      <c r="C21" s="957" t="s">
        <v>631</v>
      </c>
      <c r="D21" s="958"/>
      <c r="E21" s="243">
        <f>SUM(E15:E20)</f>
        <v>0</v>
      </c>
      <c r="F21" s="243">
        <f t="shared" ref="F21:I21" si="1">SUM(F15:F20)</f>
        <v>0</v>
      </c>
      <c r="G21" s="243">
        <f t="shared" si="1"/>
        <v>0</v>
      </c>
      <c r="H21" s="815">
        <f t="shared" si="1"/>
        <v>0</v>
      </c>
      <c r="I21" s="249">
        <f t="shared" si="1"/>
        <v>0</v>
      </c>
    </row>
    <row r="22" spans="1:9" s="7" customFormat="1" ht="24.75" customHeight="1" x14ac:dyDescent="0.15">
      <c r="A22" s="240" t="s">
        <v>632</v>
      </c>
      <c r="B22" s="952" t="s">
        <v>633</v>
      </c>
      <c r="C22" s="953"/>
      <c r="D22" s="954"/>
      <c r="E22" s="244"/>
      <c r="F22" s="244"/>
      <c r="G22" s="244"/>
      <c r="H22" s="245"/>
      <c r="I22" s="814"/>
    </row>
    <row r="23" spans="1:9" ht="14" x14ac:dyDescent="0.15">
      <c r="A23" s="564"/>
      <c r="B23" s="564"/>
      <c r="C23" s="564"/>
      <c r="D23" s="662" t="s">
        <v>1107</v>
      </c>
      <c r="E23" s="562"/>
      <c r="F23" s="563">
        <v>-111388</v>
      </c>
      <c r="G23" s="563">
        <v>-74972</v>
      </c>
      <c r="H23" s="563">
        <v>-74972</v>
      </c>
      <c r="I23" s="563"/>
    </row>
    <row r="24" spans="1:9" ht="14" x14ac:dyDescent="0.15">
      <c r="A24" s="564"/>
      <c r="B24" s="564"/>
      <c r="C24" s="564"/>
      <c r="D24" s="564"/>
      <c r="E24" s="564"/>
      <c r="F24" s="564"/>
      <c r="G24" s="564"/>
      <c r="H24" s="564"/>
      <c r="I24" s="564"/>
    </row>
    <row r="25" spans="1:9" ht="14" x14ac:dyDescent="0.15">
      <c r="A25" s="564"/>
      <c r="B25" s="564"/>
      <c r="C25" s="564"/>
      <c r="D25" s="564"/>
      <c r="E25" s="564"/>
      <c r="F25" s="564"/>
      <c r="G25" s="564"/>
      <c r="H25" s="564"/>
      <c r="I25" s="564"/>
    </row>
    <row r="26" spans="1:9" ht="14" x14ac:dyDescent="0.15">
      <c r="A26" s="564"/>
      <c r="B26" s="564"/>
      <c r="C26" s="564"/>
      <c r="D26" s="564"/>
      <c r="E26" s="564"/>
      <c r="F26" s="564"/>
      <c r="G26" s="564"/>
      <c r="H26" s="564"/>
      <c r="I26" s="564"/>
    </row>
    <row r="27" spans="1:9" ht="14" x14ac:dyDescent="0.15">
      <c r="A27" s="564"/>
      <c r="B27" s="564"/>
      <c r="C27" s="564"/>
      <c r="D27" s="564"/>
      <c r="E27" s="564"/>
      <c r="F27" s="564"/>
      <c r="G27" s="564"/>
      <c r="H27" s="564"/>
      <c r="I27" s="564"/>
    </row>
    <row r="28" spans="1:9" ht="14" x14ac:dyDescent="0.15">
      <c r="A28" s="564"/>
      <c r="B28" s="564"/>
      <c r="C28" s="564"/>
      <c r="D28" s="564"/>
      <c r="E28" s="564"/>
      <c r="F28" s="564"/>
      <c r="G28" s="564"/>
      <c r="H28" s="564"/>
      <c r="I28" s="564"/>
    </row>
    <row r="29" spans="1:9" s="7" customFormat="1" ht="27" customHeight="1" thickBot="1" x14ac:dyDescent="0.2">
      <c r="A29" s="237"/>
      <c r="B29" s="238" t="s">
        <v>634</v>
      </c>
      <c r="C29" s="957" t="s">
        <v>635</v>
      </c>
      <c r="D29" s="958"/>
      <c r="E29" s="239">
        <f>SUM(E23:E28)</f>
        <v>0</v>
      </c>
      <c r="F29" s="239">
        <f t="shared" ref="F29:I29" si="2">SUM(F23:F28)</f>
        <v>-111388</v>
      </c>
      <c r="G29" s="239">
        <f t="shared" si="2"/>
        <v>-74972</v>
      </c>
      <c r="H29" s="812">
        <f t="shared" si="2"/>
        <v>-74972</v>
      </c>
      <c r="I29" s="813">
        <f t="shared" si="2"/>
        <v>0</v>
      </c>
    </row>
    <row r="30" spans="1:9" ht="24.75" customHeight="1" x14ac:dyDescent="0.15">
      <c r="A30" s="240" t="s">
        <v>636</v>
      </c>
      <c r="B30" s="952" t="s">
        <v>637</v>
      </c>
      <c r="C30" s="953"/>
      <c r="D30" s="954"/>
      <c r="E30" s="234"/>
      <c r="F30" s="234"/>
      <c r="G30" s="234"/>
      <c r="H30" s="235"/>
      <c r="I30" s="816"/>
    </row>
    <row r="31" spans="1:9" ht="14" x14ac:dyDescent="0.15">
      <c r="A31" s="564"/>
      <c r="B31" s="564"/>
      <c r="C31" s="564"/>
      <c r="D31" s="662" t="s">
        <v>1108</v>
      </c>
      <c r="E31" s="562"/>
      <c r="F31" s="563">
        <v>1000000</v>
      </c>
      <c r="G31" s="563">
        <v>350000</v>
      </c>
      <c r="H31" s="563">
        <v>350000</v>
      </c>
      <c r="I31" s="563"/>
    </row>
    <row r="32" spans="1:9" ht="14" x14ac:dyDescent="0.15">
      <c r="A32" s="564"/>
      <c r="B32" s="564"/>
      <c r="C32" s="564"/>
      <c r="D32" s="564"/>
      <c r="E32" s="564"/>
      <c r="F32" s="564"/>
      <c r="G32" s="564"/>
      <c r="H32" s="564"/>
      <c r="I32" s="564"/>
    </row>
    <row r="33" spans="1:12" ht="14" x14ac:dyDescent="0.15">
      <c r="A33" s="564"/>
      <c r="B33" s="564"/>
      <c r="C33" s="564"/>
      <c r="D33" s="564"/>
      <c r="E33" s="564"/>
      <c r="F33" s="564"/>
      <c r="G33" s="564"/>
      <c r="H33" s="564"/>
      <c r="I33" s="564"/>
    </row>
    <row r="34" spans="1:12" ht="14" x14ac:dyDescent="0.15">
      <c r="A34" s="564"/>
      <c r="B34" s="564"/>
      <c r="C34" s="564"/>
      <c r="D34" s="564"/>
      <c r="E34" s="564"/>
      <c r="F34" s="564"/>
      <c r="G34" s="564"/>
      <c r="H34" s="564"/>
      <c r="I34" s="564"/>
    </row>
    <row r="35" spans="1:12" ht="14" x14ac:dyDescent="0.15">
      <c r="A35" s="564"/>
      <c r="B35" s="564"/>
      <c r="C35" s="564"/>
      <c r="D35" s="564"/>
      <c r="E35" s="564"/>
      <c r="F35" s="564"/>
      <c r="G35" s="564"/>
      <c r="H35" s="564"/>
      <c r="I35" s="564"/>
    </row>
    <row r="36" spans="1:12" ht="14" x14ac:dyDescent="0.15">
      <c r="A36" s="564"/>
      <c r="B36" s="564"/>
      <c r="C36" s="564"/>
      <c r="D36" s="564"/>
      <c r="E36" s="564"/>
      <c r="F36" s="564"/>
      <c r="G36" s="564"/>
      <c r="H36" s="564"/>
      <c r="I36" s="564"/>
    </row>
    <row r="37" spans="1:12" ht="25.5" customHeight="1" thickBot="1" x14ac:dyDescent="0.2">
      <c r="A37" s="242"/>
      <c r="B37" s="238" t="s">
        <v>638</v>
      </c>
      <c r="C37" s="957" t="s">
        <v>639</v>
      </c>
      <c r="D37" s="958"/>
      <c r="E37" s="249">
        <f>SUM(E31:E36)</f>
        <v>0</v>
      </c>
      <c r="F37" s="249">
        <f t="shared" ref="F37:I37" si="3">SUM(F31:F36)</f>
        <v>1000000</v>
      </c>
      <c r="G37" s="249">
        <f t="shared" si="3"/>
        <v>350000</v>
      </c>
      <c r="H37" s="249">
        <f t="shared" si="3"/>
        <v>350000</v>
      </c>
      <c r="I37" s="249">
        <f t="shared" si="3"/>
        <v>0</v>
      </c>
    </row>
    <row r="38" spans="1:12" s="7" customFormat="1" ht="31.5" customHeight="1" x14ac:dyDescent="0.15">
      <c r="A38" s="952" t="s">
        <v>640</v>
      </c>
      <c r="B38" s="953"/>
      <c r="C38" s="953"/>
      <c r="D38" s="954"/>
      <c r="E38" s="250">
        <f>E13+E21+E29+E37</f>
        <v>0</v>
      </c>
      <c r="F38" s="250">
        <f t="shared" ref="F38:I38" si="4">F13+F21+F29+F37</f>
        <v>202260</v>
      </c>
      <c r="G38" s="250">
        <f t="shared" si="4"/>
        <v>395639</v>
      </c>
      <c r="H38" s="250">
        <f t="shared" si="4"/>
        <v>932703</v>
      </c>
      <c r="I38" s="250">
        <f t="shared" si="4"/>
        <v>0</v>
      </c>
    </row>
    <row r="39" spans="1:12" ht="31.5" customHeight="1" x14ac:dyDescent="0.15">
      <c r="A39" s="962" t="s">
        <v>641</v>
      </c>
      <c r="B39" s="963"/>
      <c r="C39" s="963"/>
      <c r="D39" s="964"/>
      <c r="E39" s="246"/>
      <c r="F39" s="247"/>
      <c r="G39" s="247"/>
      <c r="H39" s="248"/>
    </row>
    <row r="40" spans="1:12" ht="30" customHeight="1" thickBot="1" x14ac:dyDescent="0.2">
      <c r="A40" s="949" t="s">
        <v>642</v>
      </c>
      <c r="B40" s="950"/>
      <c r="C40" s="950"/>
      <c r="D40" s="951"/>
      <c r="E40" s="312"/>
      <c r="F40" s="312"/>
      <c r="G40" s="312"/>
      <c r="H40" s="313"/>
    </row>
    <row r="41" spans="1:12" ht="14" thickTop="1" x14ac:dyDescent="0.15">
      <c r="A41" s="251"/>
      <c r="B41" s="251"/>
      <c r="C41" s="251"/>
      <c r="D41" s="252"/>
      <c r="E41" s="235"/>
      <c r="F41" s="235"/>
      <c r="G41" s="235"/>
      <c r="H41" s="235"/>
    </row>
    <row r="42" spans="1:12" s="7" customFormat="1" ht="18.75" customHeight="1" x14ac:dyDescent="0.15">
      <c r="A42" s="253"/>
      <c r="B42" s="253"/>
      <c r="C42" s="253"/>
      <c r="D42" s="254"/>
      <c r="E42" s="245"/>
      <c r="F42" s="245"/>
      <c r="G42" s="245"/>
      <c r="H42" s="65" t="str" cm="1">
        <f t="array" ref="H42">SchoolName</f>
        <v>ThrivePoint Academy Nevada</v>
      </c>
    </row>
    <row r="43" spans="1:12" ht="15" customHeight="1" x14ac:dyDescent="0.15">
      <c r="A43" s="236"/>
      <c r="B43" s="236"/>
      <c r="C43" s="236"/>
      <c r="D43" s="314"/>
      <c r="E43" s="252" t="s">
        <v>108</v>
      </c>
      <c r="F43" s="252"/>
      <c r="G43" s="323"/>
      <c r="H43" s="305" t="str" cm="1">
        <f t="array" ref="H43">"FYE "&amp;TEXT(FYE_Date,"mm/dd/yy")</f>
        <v>FYE 06/30/25</v>
      </c>
    </row>
    <row r="44" spans="1:12" ht="16.5" customHeight="1" x14ac:dyDescent="0.15">
      <c r="A44" s="236"/>
      <c r="B44" s="236"/>
      <c r="C44" s="236"/>
      <c r="D44" s="314"/>
      <c r="E44" s="252" t="s">
        <v>621</v>
      </c>
      <c r="G44" s="252"/>
      <c r="H44" s="65" t="str">
        <f>Budget</f>
        <v>Final</v>
      </c>
    </row>
    <row r="45" spans="1:12" x14ac:dyDescent="0.15">
      <c r="A45" s="251"/>
      <c r="B45" s="251"/>
      <c r="C45" s="251"/>
      <c r="D45" s="252"/>
      <c r="E45" s="252"/>
      <c r="F45" s="252"/>
      <c r="G45" s="252"/>
      <c r="H45" s="742" t="s">
        <v>985</v>
      </c>
      <c r="L45" s="30"/>
    </row>
    <row r="46" spans="1:12" s="7" customFormat="1" ht="16.5" customHeight="1" x14ac:dyDescent="0.15">
      <c r="A46" s="251" t="s">
        <v>643</v>
      </c>
      <c r="B46" s="253"/>
      <c r="C46" s="253"/>
      <c r="D46" s="254"/>
      <c r="E46" s="245"/>
      <c r="F46" s="245"/>
      <c r="G46" s="80"/>
      <c r="H46" s="254"/>
    </row>
    <row r="47" spans="1:12" ht="13.5" customHeight="1" x14ac:dyDescent="0.15">
      <c r="A47" s="251"/>
      <c r="B47" s="251"/>
      <c r="C47" s="251"/>
      <c r="D47" s="252"/>
      <c r="E47" s="235"/>
      <c r="F47" s="235"/>
      <c r="G47" s="235"/>
      <c r="H47" s="235"/>
    </row>
    <row r="48" spans="1:12" s="7" customFormat="1" ht="14.25" customHeight="1" x14ac:dyDescent="0.15">
      <c r="A48" s="253"/>
      <c r="B48" s="253"/>
      <c r="C48" s="253"/>
      <c r="D48" s="254"/>
      <c r="E48" s="254"/>
      <c r="F48" s="254"/>
      <c r="G48" s="254"/>
      <c r="H48" s="254"/>
    </row>
    <row r="49" spans="1:8" ht="15" customHeight="1" x14ac:dyDescent="0.15">
      <c r="A49" s="251"/>
      <c r="B49" s="253"/>
      <c r="C49" s="251"/>
      <c r="D49" s="252"/>
      <c r="E49" s="252"/>
      <c r="F49" s="252"/>
      <c r="G49" s="252"/>
    </row>
    <row r="50" spans="1:8" x14ac:dyDescent="0.15">
      <c r="A50" s="251"/>
      <c r="B50" s="251"/>
      <c r="C50" s="251"/>
      <c r="D50" s="252"/>
      <c r="E50" s="252"/>
      <c r="F50" s="252"/>
      <c r="G50" s="252"/>
      <c r="H50" s="549" t="s">
        <v>30</v>
      </c>
    </row>
    <row r="51" spans="1:8" x14ac:dyDescent="0.15">
      <c r="H51" s="421" t="s">
        <v>644</v>
      </c>
    </row>
    <row r="54" spans="1:8" ht="18.75" customHeight="1" x14ac:dyDescent="0.15"/>
    <row r="55" spans="1:8" ht="19.5" customHeight="1" x14ac:dyDescent="0.15"/>
  </sheetData>
  <mergeCells count="13">
    <mergeCell ref="G2:H2"/>
    <mergeCell ref="B14:D14"/>
    <mergeCell ref="C21:D21"/>
    <mergeCell ref="B5:D5"/>
    <mergeCell ref="A39:D39"/>
    <mergeCell ref="A40:D40"/>
    <mergeCell ref="A38:D38"/>
    <mergeCell ref="B6:D6"/>
    <mergeCell ref="C13:D13"/>
    <mergeCell ref="B22:D22"/>
    <mergeCell ref="C29:D29"/>
    <mergeCell ref="B30:D30"/>
    <mergeCell ref="C37:D37"/>
  </mergeCells>
  <phoneticPr fontId="0" type="noConversion"/>
  <hyperlinks>
    <hyperlink ref="H45" location="TOCpage" display="TOC" xr:uid="{5D1873BF-5A3E-4FD2-AE6B-30DC47D68E13}"/>
  </hyperlinks>
  <pageMargins left="0.55000000000000004" right="0" top="0.5" bottom="0.25" header="0.5" footer="0"/>
  <pageSetup scale="74" orientation="portrait" r:id="rId1"/>
  <headerFooter alignWithMargins="0">
    <oddFooter>&amp;C&amp;8FORM 4405LGF
Last Revised 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G35"/>
  <sheetViews>
    <sheetView workbookViewId="0"/>
  </sheetViews>
  <sheetFormatPr baseColWidth="10" defaultColWidth="9.1640625" defaultRowHeight="14" x14ac:dyDescent="0.15"/>
  <cols>
    <col min="1" max="1" width="3.5" style="3" customWidth="1"/>
    <col min="2" max="2" width="31.1640625" style="3" customWidth="1"/>
    <col min="3" max="3" width="15.1640625" style="3" customWidth="1"/>
    <col min="4" max="7" width="20.6640625" style="3" customWidth="1"/>
    <col min="8" max="16384" width="9.1640625" style="3"/>
  </cols>
  <sheetData>
    <row r="1" spans="1:7" ht="19.5" customHeight="1" x14ac:dyDescent="0.15">
      <c r="C1" s="11"/>
      <c r="D1" s="965" t="s">
        <v>645</v>
      </c>
      <c r="E1" s="966"/>
      <c r="F1" s="965" t="s">
        <v>646</v>
      </c>
      <c r="G1" s="967"/>
    </row>
    <row r="2" spans="1:7" ht="16" x14ac:dyDescent="0.2">
      <c r="A2" s="13" t="s">
        <v>647</v>
      </c>
      <c r="C2" s="557"/>
      <c r="D2" s="14" t="s">
        <v>648</v>
      </c>
      <c r="E2" s="53" t="s">
        <v>154</v>
      </c>
      <c r="F2" s="15" t="s">
        <v>155</v>
      </c>
      <c r="G2" s="14" t="s">
        <v>156</v>
      </c>
    </row>
    <row r="3" spans="1:7" x14ac:dyDescent="0.15">
      <c r="A3" s="5"/>
      <c r="B3" s="5"/>
      <c r="C3" s="16"/>
      <c r="D3" s="17" t="s">
        <v>649</v>
      </c>
      <c r="E3" s="16" t="s">
        <v>650</v>
      </c>
      <c r="F3" s="18" t="s">
        <v>649</v>
      </c>
      <c r="G3" s="17" t="s">
        <v>650</v>
      </c>
    </row>
    <row r="4" spans="1:7" x14ac:dyDescent="0.15">
      <c r="A4" s="325" t="s">
        <v>651</v>
      </c>
      <c r="B4" s="20"/>
      <c r="C4" s="16" t="s">
        <v>652</v>
      </c>
      <c r="D4" s="296">
        <v>1321</v>
      </c>
      <c r="E4" s="297">
        <v>1421</v>
      </c>
      <c r="F4" s="298">
        <v>1331</v>
      </c>
      <c r="G4" s="296">
        <v>1431</v>
      </c>
    </row>
    <row r="5" spans="1:7" ht="15" thickBot="1" x14ac:dyDescent="0.2">
      <c r="A5" s="21"/>
      <c r="B5" s="22"/>
      <c r="C5" s="22"/>
      <c r="D5" s="299"/>
      <c r="E5" s="22"/>
      <c r="F5" s="21"/>
      <c r="G5" s="776"/>
    </row>
    <row r="6" spans="1:7" ht="14.25" customHeight="1" x14ac:dyDescent="0.15">
      <c r="A6" s="114" t="s">
        <v>653</v>
      </c>
      <c r="B6" s="104"/>
      <c r="C6" s="104" t="s">
        <v>654</v>
      </c>
      <c r="D6" s="300">
        <v>561</v>
      </c>
      <c r="E6" s="301">
        <v>511</v>
      </c>
      <c r="F6" s="302">
        <v>562</v>
      </c>
      <c r="G6" s="217">
        <v>512</v>
      </c>
    </row>
    <row r="7" spans="1:7" x14ac:dyDescent="0.15">
      <c r="A7" s="100"/>
      <c r="B7" s="104" t="s">
        <v>655</v>
      </c>
      <c r="C7" s="564"/>
      <c r="D7" s="564"/>
      <c r="E7" s="564"/>
      <c r="F7" s="662"/>
      <c r="G7" s="562"/>
    </row>
    <row r="8" spans="1:7" x14ac:dyDescent="0.15">
      <c r="A8" s="100"/>
      <c r="B8" s="104"/>
      <c r="C8" s="104"/>
      <c r="D8" s="101"/>
      <c r="E8" s="102"/>
      <c r="F8" s="103"/>
      <c r="G8" s="101"/>
    </row>
    <row r="9" spans="1:7" x14ac:dyDescent="0.15">
      <c r="A9" s="100"/>
      <c r="B9" s="104" t="s">
        <v>656</v>
      </c>
      <c r="C9" s="564"/>
      <c r="D9" s="564"/>
      <c r="E9" s="564"/>
      <c r="F9" s="662"/>
      <c r="G9" s="566"/>
    </row>
    <row r="10" spans="1:7" x14ac:dyDescent="0.15">
      <c r="A10" s="100"/>
      <c r="B10" s="104"/>
      <c r="C10" s="104"/>
      <c r="D10" s="101"/>
      <c r="E10" s="102"/>
      <c r="F10" s="103"/>
      <c r="G10" s="101"/>
    </row>
    <row r="11" spans="1:7" x14ac:dyDescent="0.15">
      <c r="A11" s="100"/>
      <c r="B11" s="104" t="s">
        <v>657</v>
      </c>
      <c r="C11" s="564"/>
      <c r="D11" s="564"/>
      <c r="E11" s="564"/>
      <c r="F11" s="662"/>
      <c r="G11" s="566"/>
    </row>
    <row r="12" spans="1:7" x14ac:dyDescent="0.15">
      <c r="A12" s="100"/>
      <c r="B12" s="104"/>
      <c r="C12" s="104"/>
      <c r="D12" s="101"/>
      <c r="E12" s="102"/>
      <c r="F12" s="103"/>
      <c r="G12" s="101"/>
    </row>
    <row r="13" spans="1:7" x14ac:dyDescent="0.15">
      <c r="A13" s="100"/>
      <c r="B13" s="104" t="s">
        <v>658</v>
      </c>
      <c r="C13" s="564"/>
      <c r="D13" s="564"/>
      <c r="E13" s="564"/>
      <c r="F13" s="662"/>
      <c r="G13" s="566"/>
    </row>
    <row r="14" spans="1:7" x14ac:dyDescent="0.15">
      <c r="A14" s="100"/>
      <c r="B14" s="104"/>
      <c r="C14" s="104"/>
      <c r="D14" s="101"/>
      <c r="E14" s="102"/>
      <c r="F14" s="103"/>
      <c r="G14" s="101"/>
    </row>
    <row r="15" spans="1:7" x14ac:dyDescent="0.15">
      <c r="A15" s="100"/>
      <c r="B15" s="104" t="s">
        <v>659</v>
      </c>
      <c r="C15" s="564"/>
      <c r="D15" s="564"/>
      <c r="E15" s="564"/>
      <c r="F15" s="662"/>
      <c r="G15" s="566"/>
    </row>
    <row r="16" spans="1:7" x14ac:dyDescent="0.15">
      <c r="A16" s="100"/>
      <c r="B16" s="104"/>
      <c r="C16" s="104"/>
      <c r="D16" s="101"/>
      <c r="E16" s="102"/>
      <c r="F16" s="103"/>
      <c r="G16" s="101"/>
    </row>
    <row r="17" spans="1:7" x14ac:dyDescent="0.15">
      <c r="A17" s="100"/>
      <c r="B17" s="104" t="s">
        <v>660</v>
      </c>
      <c r="C17" s="564"/>
      <c r="D17" s="564"/>
      <c r="E17" s="564"/>
      <c r="F17" s="564"/>
      <c r="G17" s="564"/>
    </row>
    <row r="18" spans="1:7" ht="26.25" customHeight="1" thickBot="1" x14ac:dyDescent="0.2">
      <c r="A18" s="176"/>
      <c r="B18" s="199" t="s">
        <v>661</v>
      </c>
      <c r="C18" s="170"/>
      <c r="D18" s="187">
        <f>SUM(D7:D17)</f>
        <v>0</v>
      </c>
      <c r="E18" s="187">
        <f t="shared" ref="E18:G18" si="0">SUM(E7:E17)</f>
        <v>0</v>
      </c>
      <c r="F18" s="187">
        <f t="shared" si="0"/>
        <v>0</v>
      </c>
      <c r="G18" s="187">
        <f t="shared" si="0"/>
        <v>0</v>
      </c>
    </row>
    <row r="19" spans="1:7" ht="15" thickTop="1" x14ac:dyDescent="0.15">
      <c r="A19" s="124"/>
      <c r="B19" s="124"/>
      <c r="C19" s="124"/>
      <c r="D19" s="124"/>
      <c r="E19" s="124"/>
      <c r="F19" s="124"/>
      <c r="G19" s="124"/>
    </row>
    <row r="20" spans="1:7" x14ac:dyDescent="0.15">
      <c r="A20" s="124"/>
      <c r="B20" s="124"/>
      <c r="C20" s="124"/>
      <c r="D20" s="124"/>
      <c r="E20" s="124"/>
      <c r="F20" s="124"/>
      <c r="G20" s="124"/>
    </row>
    <row r="21" spans="1:7" x14ac:dyDescent="0.15">
      <c r="A21" s="124"/>
      <c r="B21" s="124"/>
      <c r="C21" s="124"/>
      <c r="D21" s="124"/>
      <c r="E21" s="124"/>
      <c r="F21" s="124"/>
      <c r="G21" s="65" t="str" cm="1">
        <f t="array" ref="G21">SchoolName</f>
        <v>ThrivePoint Academy Nevada</v>
      </c>
    </row>
    <row r="22" spans="1:7" x14ac:dyDescent="0.15">
      <c r="A22" s="100"/>
      <c r="B22" s="100"/>
      <c r="C22" s="124" t="s">
        <v>108</v>
      </c>
      <c r="D22" s="124"/>
      <c r="E22" s="125"/>
      <c r="F22" s="124"/>
      <c r="G22" s="305" t="str" cm="1">
        <f t="array" ref="G22">"FYE "&amp;TEXT(FYE_Date,"mm/dd/yy")</f>
        <v>FYE 06/30/25</v>
      </c>
    </row>
    <row r="23" spans="1:7" ht="21" customHeight="1" x14ac:dyDescent="0.15">
      <c r="A23" s="124" t="s">
        <v>662</v>
      </c>
      <c r="B23" s="124"/>
      <c r="C23" s="124"/>
      <c r="D23" s="124"/>
      <c r="E23" s="124"/>
      <c r="F23" s="124"/>
      <c r="G23" s="65" t="str">
        <f>Budget</f>
        <v>Final</v>
      </c>
    </row>
    <row r="24" spans="1:7" ht="21" customHeight="1" x14ac:dyDescent="0.15">
      <c r="A24" s="124"/>
      <c r="B24" s="124"/>
      <c r="C24" s="124"/>
      <c r="D24" s="124"/>
      <c r="E24" s="124"/>
      <c r="F24" s="124"/>
      <c r="G24" s="742" t="s">
        <v>985</v>
      </c>
    </row>
    <row r="25" spans="1:7" x14ac:dyDescent="0.15">
      <c r="A25" s="124"/>
      <c r="B25" s="124"/>
      <c r="C25" s="124"/>
      <c r="D25" s="124"/>
      <c r="E25" s="124"/>
      <c r="F25" s="124"/>
      <c r="G25" s="124"/>
    </row>
    <row r="26" spans="1:7" x14ac:dyDescent="0.15">
      <c r="A26" s="124"/>
      <c r="B26" s="124"/>
      <c r="C26" s="124"/>
      <c r="D26" s="124"/>
      <c r="E26" s="124"/>
      <c r="F26" s="80"/>
      <c r="G26" s="124"/>
    </row>
    <row r="27" spans="1:7" x14ac:dyDescent="0.15">
      <c r="A27" s="124"/>
      <c r="B27" s="124"/>
      <c r="C27" s="124"/>
      <c r="D27" s="124"/>
      <c r="E27" s="124"/>
      <c r="F27" s="124"/>
      <c r="G27" s="124"/>
    </row>
    <row r="28" spans="1:7" x14ac:dyDescent="0.15">
      <c r="A28" s="124"/>
      <c r="B28" s="124"/>
      <c r="C28" s="124"/>
      <c r="D28" s="124"/>
      <c r="E28" s="124"/>
      <c r="F28" s="124"/>
      <c r="G28" s="124"/>
    </row>
    <row r="29" spans="1:7" x14ac:dyDescent="0.15">
      <c r="A29" s="124"/>
      <c r="B29" s="124"/>
      <c r="C29" s="124"/>
      <c r="D29" s="124"/>
      <c r="E29" s="124"/>
      <c r="F29" s="124"/>
      <c r="G29" s="124"/>
    </row>
    <row r="30" spans="1:7" x14ac:dyDescent="0.15">
      <c r="A30" s="124"/>
      <c r="B30" s="124"/>
      <c r="C30" s="124"/>
      <c r="D30" s="124"/>
      <c r="E30" s="124"/>
      <c r="F30" s="124"/>
      <c r="G30" s="124"/>
    </row>
    <row r="31" spans="1:7" x14ac:dyDescent="0.15">
      <c r="A31" s="124"/>
      <c r="B31" s="124"/>
      <c r="C31" s="124"/>
      <c r="D31" s="124"/>
      <c r="E31" s="124"/>
      <c r="F31" s="124"/>
      <c r="G31" s="124"/>
    </row>
    <row r="32" spans="1:7" x14ac:dyDescent="0.15">
      <c r="A32" s="124"/>
      <c r="B32" s="124"/>
      <c r="C32" s="124"/>
      <c r="D32" s="124"/>
      <c r="E32" s="124"/>
      <c r="F32" s="124"/>
      <c r="G32" s="124"/>
    </row>
    <row r="33" spans="1:7" x14ac:dyDescent="0.15">
      <c r="A33" s="124"/>
      <c r="B33" s="124"/>
      <c r="C33" s="124"/>
      <c r="D33" s="124"/>
      <c r="E33" s="124"/>
      <c r="F33" s="124"/>
      <c r="G33" s="124"/>
    </row>
    <row r="34" spans="1:7" x14ac:dyDescent="0.15">
      <c r="A34" s="124"/>
      <c r="B34" s="124"/>
      <c r="C34" s="124"/>
      <c r="D34" s="124"/>
      <c r="E34" s="124"/>
      <c r="F34" s="124"/>
      <c r="G34" s="549" t="s">
        <v>30</v>
      </c>
    </row>
    <row r="35" spans="1:7" x14ac:dyDescent="0.15">
      <c r="G35" s="305" t="s">
        <v>663</v>
      </c>
    </row>
  </sheetData>
  <mergeCells count="2">
    <mergeCell ref="D1:E1"/>
    <mergeCell ref="F1:G1"/>
  </mergeCells>
  <phoneticPr fontId="0" type="noConversion"/>
  <hyperlinks>
    <hyperlink ref="G24" location="TOCpage" display="TOC" xr:uid="{406C626E-9352-4F39-A21C-21727272ED3A}"/>
  </hyperlinks>
  <pageMargins left="0.55000000000000004" right="0" top="0.5" bottom="0.25" header="0.5" footer="0"/>
  <pageSetup scale="95" orientation="landscape" r:id="rId1"/>
  <headerFooter alignWithMargins="0">
    <oddFooter>&amp;C&amp;8FORM 4405LGF
Last Revised &amp;D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H39"/>
  <sheetViews>
    <sheetView workbookViewId="0"/>
  </sheetViews>
  <sheetFormatPr baseColWidth="10" defaultColWidth="9.1640625" defaultRowHeight="14" x14ac:dyDescent="0.15"/>
  <cols>
    <col min="1" max="1" width="42" style="3" customWidth="1"/>
    <col min="2" max="2" width="17.6640625" style="3" customWidth="1"/>
    <col min="3" max="3" width="9.1640625" style="3"/>
    <col min="4" max="4" width="17.6640625" style="3" customWidth="1"/>
    <col min="5" max="5" width="3" style="3" customWidth="1"/>
    <col min="6" max="6" width="17.6640625" style="3" customWidth="1"/>
    <col min="7" max="7" width="9.1640625" style="3"/>
    <col min="8" max="8" width="17.6640625" style="3" customWidth="1"/>
    <col min="9" max="16384" width="9.1640625" style="3"/>
  </cols>
  <sheetData>
    <row r="1" spans="1:8" x14ac:dyDescent="0.15">
      <c r="A1" s="8"/>
      <c r="B1" s="968" t="s">
        <v>664</v>
      </c>
      <c r="C1" s="968"/>
      <c r="D1" s="969"/>
      <c r="E1" s="9"/>
      <c r="F1" s="968" t="s">
        <v>665</v>
      </c>
      <c r="G1" s="968"/>
      <c r="H1" s="969"/>
    </row>
    <row r="2" spans="1:8" x14ac:dyDescent="0.15">
      <c r="A2" s="10"/>
      <c r="B2" s="48"/>
      <c r="C2" s="5"/>
      <c r="D2" s="20"/>
      <c r="E2" s="11"/>
      <c r="F2" s="48"/>
      <c r="G2" s="5"/>
      <c r="H2" s="20"/>
    </row>
    <row r="3" spans="1:8" x14ac:dyDescent="0.15">
      <c r="A3" s="57">
        <f>-1</f>
        <v>-1</v>
      </c>
      <c r="B3" s="58">
        <f>A3-1</f>
        <v>-2</v>
      </c>
      <c r="C3" s="58">
        <f>B3-1</f>
        <v>-3</v>
      </c>
      <c r="D3" s="58">
        <f>C3-1</f>
        <v>-4</v>
      </c>
      <c r="E3" s="58"/>
      <c r="F3" s="58">
        <f>D3-1</f>
        <v>-5</v>
      </c>
      <c r="G3" s="58">
        <f>F3-1</f>
        <v>-6</v>
      </c>
      <c r="H3" s="58">
        <f>G3-1</f>
        <v>-7</v>
      </c>
    </row>
    <row r="4" spans="1:8" ht="18" customHeight="1" thickBot="1" x14ac:dyDescent="0.2">
      <c r="A4" s="558" t="s">
        <v>666</v>
      </c>
      <c r="B4" s="56" t="s">
        <v>667</v>
      </c>
      <c r="C4" s="56" t="s">
        <v>668</v>
      </c>
      <c r="D4" s="56" t="s">
        <v>669</v>
      </c>
      <c r="E4" s="12"/>
      <c r="F4" s="56" t="s">
        <v>670</v>
      </c>
      <c r="G4" s="56" t="s">
        <v>668</v>
      </c>
      <c r="H4" s="56" t="s">
        <v>669</v>
      </c>
    </row>
    <row r="5" spans="1:8" ht="21.75" customHeight="1" x14ac:dyDescent="0.15">
      <c r="A5" s="119" t="s">
        <v>173</v>
      </c>
      <c r="B5" s="174"/>
      <c r="C5" s="174"/>
      <c r="D5" s="174"/>
      <c r="E5" s="124"/>
      <c r="F5" s="232"/>
      <c r="G5" s="174"/>
      <c r="H5" s="174"/>
    </row>
    <row r="6" spans="1:8" x14ac:dyDescent="0.15">
      <c r="A6" s="564"/>
      <c r="B6" s="564"/>
      <c r="C6" s="564"/>
      <c r="D6" s="564"/>
      <c r="E6" s="124"/>
      <c r="F6" s="562"/>
      <c r="G6" s="564"/>
      <c r="H6" s="564"/>
    </row>
    <row r="7" spans="1:8" x14ac:dyDescent="0.15">
      <c r="A7" s="564"/>
      <c r="B7" s="564"/>
      <c r="C7" s="564"/>
      <c r="D7" s="564"/>
      <c r="E7" s="124"/>
      <c r="F7" s="566"/>
      <c r="G7" s="564"/>
      <c r="H7" s="564"/>
    </row>
    <row r="8" spans="1:8" x14ac:dyDescent="0.15">
      <c r="A8" s="564"/>
      <c r="B8" s="564"/>
      <c r="C8" s="564"/>
      <c r="D8" s="564"/>
      <c r="E8" s="124"/>
      <c r="F8" s="566"/>
      <c r="G8" s="564"/>
      <c r="H8" s="564"/>
    </row>
    <row r="9" spans="1:8" x14ac:dyDescent="0.15">
      <c r="A9" s="564"/>
      <c r="B9" s="564"/>
      <c r="C9" s="564"/>
      <c r="D9" s="564"/>
      <c r="E9" s="124"/>
      <c r="F9" s="566"/>
      <c r="G9" s="564"/>
      <c r="H9" s="564"/>
    </row>
    <row r="10" spans="1:8" x14ac:dyDescent="0.15">
      <c r="A10" s="564"/>
      <c r="B10" s="564"/>
      <c r="C10" s="564"/>
      <c r="D10" s="564"/>
      <c r="E10" s="124"/>
      <c r="F10" s="566"/>
      <c r="G10" s="564"/>
      <c r="H10" s="564"/>
    </row>
    <row r="11" spans="1:8" x14ac:dyDescent="0.15">
      <c r="A11" s="564"/>
      <c r="B11" s="564"/>
      <c r="C11" s="564"/>
      <c r="D11" s="564"/>
      <c r="E11" s="124"/>
      <c r="F11" s="566"/>
      <c r="G11" s="564"/>
      <c r="H11" s="564"/>
    </row>
    <row r="12" spans="1:8" x14ac:dyDescent="0.15">
      <c r="A12" s="564"/>
      <c r="B12" s="564"/>
      <c r="C12" s="564"/>
      <c r="D12" s="564"/>
      <c r="E12" s="124"/>
      <c r="F12" s="566"/>
      <c r="G12" s="564"/>
      <c r="H12" s="564"/>
    </row>
    <row r="13" spans="1:8" x14ac:dyDescent="0.15">
      <c r="A13" s="564"/>
      <c r="B13" s="564"/>
      <c r="C13" s="564"/>
      <c r="D13" s="564"/>
      <c r="E13" s="124"/>
      <c r="F13" s="566"/>
      <c r="G13" s="564"/>
      <c r="H13" s="564"/>
    </row>
    <row r="14" spans="1:8" x14ac:dyDescent="0.15">
      <c r="A14" s="564"/>
      <c r="B14" s="564"/>
      <c r="C14" s="564"/>
      <c r="D14" s="564"/>
      <c r="E14" s="124"/>
      <c r="F14" s="566"/>
      <c r="G14" s="564"/>
      <c r="H14" s="564"/>
    </row>
    <row r="15" spans="1:8" x14ac:dyDescent="0.15">
      <c r="A15" s="564"/>
      <c r="B15" s="564"/>
      <c r="C15" s="564"/>
      <c r="D15" s="564"/>
      <c r="E15" s="124"/>
      <c r="F15" s="566"/>
      <c r="G15" s="564"/>
      <c r="H15" s="564"/>
    </row>
    <row r="16" spans="1:8" x14ac:dyDescent="0.15">
      <c r="A16" s="564"/>
      <c r="B16" s="564"/>
      <c r="C16" s="564"/>
      <c r="D16" s="564"/>
      <c r="E16" s="124"/>
      <c r="F16" s="566"/>
      <c r="G16" s="564"/>
      <c r="H16" s="564"/>
    </row>
    <row r="17" spans="1:8" ht="18" customHeight="1" thickBot="1" x14ac:dyDescent="0.2">
      <c r="A17" s="255" t="s">
        <v>182</v>
      </c>
      <c r="B17" s="194">
        <f>SUM(B6:B16)</f>
        <v>0</v>
      </c>
      <c r="C17" s="256"/>
      <c r="D17" s="194">
        <f>SUM(D6:D16)</f>
        <v>0</v>
      </c>
      <c r="E17" s="113"/>
      <c r="F17" s="772">
        <f>SUM(F6:F16)</f>
        <v>0</v>
      </c>
      <c r="G17" s="256"/>
      <c r="H17" s="194">
        <f>SUM(H6:H16)</f>
        <v>0</v>
      </c>
    </row>
    <row r="18" spans="1:8" ht="20.25" customHeight="1" x14ac:dyDescent="0.15">
      <c r="A18" s="119" t="s">
        <v>671</v>
      </c>
      <c r="B18" s="174"/>
      <c r="C18" s="174"/>
      <c r="D18" s="174"/>
      <c r="E18" s="124"/>
      <c r="F18" s="232"/>
      <c r="G18" s="174"/>
      <c r="H18" s="174"/>
    </row>
    <row r="19" spans="1:8" x14ac:dyDescent="0.15">
      <c r="A19" s="564"/>
      <c r="B19" s="564"/>
      <c r="C19" s="564"/>
      <c r="D19" s="564"/>
      <c r="E19" s="124"/>
      <c r="F19" s="562"/>
      <c r="G19" s="564"/>
      <c r="H19" s="564"/>
    </row>
    <row r="20" spans="1:8" x14ac:dyDescent="0.15">
      <c r="A20" s="564"/>
      <c r="B20" s="564"/>
      <c r="C20" s="564"/>
      <c r="D20" s="564"/>
      <c r="E20" s="124"/>
      <c r="F20" s="566"/>
      <c r="G20" s="564"/>
      <c r="H20" s="564"/>
    </row>
    <row r="21" spans="1:8" x14ac:dyDescent="0.15">
      <c r="A21" s="564"/>
      <c r="B21" s="564"/>
      <c r="C21" s="564"/>
      <c r="D21" s="564"/>
      <c r="E21" s="124"/>
      <c r="F21" s="566"/>
      <c r="G21" s="564"/>
      <c r="H21" s="564"/>
    </row>
    <row r="22" spans="1:8" x14ac:dyDescent="0.15">
      <c r="A22" s="564"/>
      <c r="B22" s="564"/>
      <c r="C22" s="564"/>
      <c r="D22" s="564"/>
      <c r="E22" s="124"/>
      <c r="F22" s="566"/>
      <c r="G22" s="564"/>
      <c r="H22" s="564"/>
    </row>
    <row r="23" spans="1:8" x14ac:dyDescent="0.15">
      <c r="A23" s="564"/>
      <c r="B23" s="564"/>
      <c r="C23" s="564"/>
      <c r="D23" s="564"/>
      <c r="E23" s="124"/>
      <c r="F23" s="566"/>
      <c r="G23" s="564"/>
      <c r="H23" s="564"/>
    </row>
    <row r="24" spans="1:8" x14ac:dyDescent="0.15">
      <c r="A24" s="564"/>
      <c r="B24" s="564"/>
      <c r="C24" s="564"/>
      <c r="D24" s="564"/>
      <c r="E24" s="124"/>
      <c r="F24" s="566"/>
      <c r="G24" s="564"/>
      <c r="H24" s="564"/>
    </row>
    <row r="25" spans="1:8" x14ac:dyDescent="0.15">
      <c r="A25" s="564"/>
      <c r="B25" s="564"/>
      <c r="C25" s="564"/>
      <c r="D25" s="564"/>
      <c r="E25" s="124"/>
      <c r="F25" s="566"/>
      <c r="G25" s="564"/>
      <c r="H25" s="564"/>
    </row>
    <row r="26" spans="1:8" x14ac:dyDescent="0.15">
      <c r="A26" s="564"/>
      <c r="B26" s="564"/>
      <c r="C26" s="564"/>
      <c r="D26" s="564"/>
      <c r="E26" s="124"/>
      <c r="F26" s="566"/>
      <c r="G26" s="564"/>
      <c r="H26" s="564"/>
    </row>
    <row r="27" spans="1:8" x14ac:dyDescent="0.15">
      <c r="A27" s="564"/>
      <c r="B27" s="564"/>
      <c r="C27" s="564"/>
      <c r="D27" s="564"/>
      <c r="E27" s="124"/>
      <c r="F27" s="566"/>
      <c r="G27" s="564"/>
      <c r="H27" s="564"/>
    </row>
    <row r="28" spans="1:8" x14ac:dyDescent="0.15">
      <c r="A28" s="564"/>
      <c r="B28" s="564"/>
      <c r="C28" s="564"/>
      <c r="D28" s="564"/>
      <c r="E28" s="124"/>
      <c r="F28" s="566"/>
      <c r="G28" s="564"/>
      <c r="H28" s="564"/>
    </row>
    <row r="29" spans="1:8" x14ac:dyDescent="0.15">
      <c r="A29" s="564"/>
      <c r="B29" s="564"/>
      <c r="C29" s="564"/>
      <c r="D29" s="564"/>
      <c r="E29" s="124"/>
      <c r="F29" s="566"/>
      <c r="G29" s="564"/>
      <c r="H29" s="564"/>
    </row>
    <row r="30" spans="1:8" ht="18" customHeight="1" thickBot="1" x14ac:dyDescent="0.2">
      <c r="A30" s="255" t="s">
        <v>182</v>
      </c>
      <c r="B30" s="194">
        <f>SUM(B19:B29)</f>
        <v>0</v>
      </c>
      <c r="C30" s="256"/>
      <c r="D30" s="194">
        <f>SUM(D19:D29)</f>
        <v>0</v>
      </c>
      <c r="E30" s="113"/>
      <c r="F30" s="772">
        <f>SUM(F19:F29)</f>
        <v>0</v>
      </c>
      <c r="G30" s="256"/>
      <c r="H30" s="194">
        <f>SUM(H19:H29)</f>
        <v>0</v>
      </c>
    </row>
    <row r="31" spans="1:8" ht="21.75" customHeight="1" thickBot="1" x14ac:dyDescent="0.2">
      <c r="A31" s="257" t="s">
        <v>672</v>
      </c>
      <c r="B31" s="667">
        <f>B17+B30</f>
        <v>0</v>
      </c>
      <c r="C31" s="258"/>
      <c r="D31" s="667">
        <f>D17+D30</f>
        <v>0</v>
      </c>
      <c r="E31" s="259"/>
      <c r="F31" s="667">
        <f>F17+F30</f>
        <v>0</v>
      </c>
      <c r="G31" s="258"/>
      <c r="H31" s="667">
        <f>H17+H30</f>
        <v>0</v>
      </c>
    </row>
    <row r="32" spans="1:8" ht="15" thickTop="1" x14ac:dyDescent="0.15">
      <c r="A32" s="124"/>
      <c r="B32" s="124"/>
      <c r="C32" s="124"/>
      <c r="D32" s="124"/>
      <c r="E32" s="124"/>
      <c r="F32" s="124"/>
      <c r="G32" s="124"/>
      <c r="H32" s="124"/>
    </row>
    <row r="33" spans="1:8" x14ac:dyDescent="0.15">
      <c r="A33" s="124"/>
      <c r="B33" s="124"/>
      <c r="C33" s="124"/>
      <c r="D33" s="124"/>
      <c r="E33" s="124"/>
      <c r="F33" s="124"/>
      <c r="G33" s="124"/>
      <c r="H33" s="65" t="str" cm="1">
        <f t="array" ref="H33">SchoolName</f>
        <v>ThrivePoint Academy Nevada</v>
      </c>
    </row>
    <row r="34" spans="1:8" x14ac:dyDescent="0.15">
      <c r="A34" s="100"/>
      <c r="B34" s="124" t="s">
        <v>108</v>
      </c>
      <c r="C34" s="124"/>
      <c r="D34" s="124"/>
      <c r="E34" s="125"/>
      <c r="F34" s="124"/>
      <c r="G34" s="124"/>
      <c r="H34" s="305" t="str" cm="1">
        <f t="array" ref="H34">"FYE "&amp;TEXT(FYE_Date,"mm/dd/yy")</f>
        <v>FYE 06/30/25</v>
      </c>
    </row>
    <row r="35" spans="1:8" ht="21.75" customHeight="1" x14ac:dyDescent="0.15">
      <c r="A35" s="124" t="s">
        <v>673</v>
      </c>
      <c r="B35" s="124"/>
      <c r="C35" s="124"/>
      <c r="D35" s="124"/>
      <c r="E35" s="124"/>
      <c r="F35" s="124"/>
      <c r="G35" s="124"/>
      <c r="H35" s="65" t="str">
        <f>Budget</f>
        <v>Final</v>
      </c>
    </row>
    <row r="36" spans="1:8" ht="13.5" customHeight="1" x14ac:dyDescent="0.15">
      <c r="A36" s="124"/>
      <c r="B36" s="124"/>
      <c r="C36" s="124"/>
      <c r="D36" s="124"/>
      <c r="E36" s="124"/>
      <c r="F36" s="124"/>
      <c r="G36" s="124"/>
      <c r="H36" s="742" t="s">
        <v>985</v>
      </c>
    </row>
    <row r="37" spans="1:8" x14ac:dyDescent="0.15">
      <c r="A37" s="124"/>
      <c r="B37" s="124"/>
      <c r="C37" s="124"/>
      <c r="D37" s="124"/>
      <c r="E37" s="124"/>
      <c r="F37" s="124"/>
      <c r="G37" s="80"/>
      <c r="H37" s="124"/>
    </row>
    <row r="38" spans="1:8" x14ac:dyDescent="0.15">
      <c r="H38" s="549" t="s">
        <v>30</v>
      </c>
    </row>
    <row r="39" spans="1:8" x14ac:dyDescent="0.15">
      <c r="H39" s="305" t="s">
        <v>674</v>
      </c>
    </row>
  </sheetData>
  <mergeCells count="2">
    <mergeCell ref="B1:D1"/>
    <mergeCell ref="F1:H1"/>
  </mergeCells>
  <phoneticPr fontId="0" type="noConversion"/>
  <hyperlinks>
    <hyperlink ref="H36" location="TOCpage" display="TOC" xr:uid="{9AC2BCD3-1963-4DE8-8989-2897F6A05668}"/>
  </hyperlinks>
  <pageMargins left="0.71" right="0" top="0.5" bottom="0.25" header="0.5" footer="0"/>
  <pageSetup scale="96" orientation="landscape" r:id="rId1"/>
  <headerFooter alignWithMargins="0">
    <oddFooter>&amp;C&amp;8FORM 4405LGF
Last Revised 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J46"/>
  <sheetViews>
    <sheetView workbookViewId="0">
      <selection sqref="A1:J1"/>
    </sheetView>
  </sheetViews>
  <sheetFormatPr baseColWidth="10" defaultColWidth="8.83203125" defaultRowHeight="13" x14ac:dyDescent="0.15"/>
  <cols>
    <col min="1" max="1" width="10.33203125" customWidth="1"/>
    <col min="3" max="3" width="10.5" customWidth="1"/>
    <col min="4" max="4" width="4.83203125" customWidth="1"/>
    <col min="5" max="5" width="3" customWidth="1"/>
    <col min="6" max="6" width="4.83203125" customWidth="1"/>
    <col min="7" max="7" width="16" customWidth="1"/>
    <col min="8" max="8" width="10.5" customWidth="1"/>
    <col min="9" max="9" width="2.6640625" customWidth="1"/>
    <col min="10" max="10" width="18.5" customWidth="1"/>
  </cols>
  <sheetData>
    <row r="1" spans="1:10" ht="24.75" customHeight="1" thickBot="1" x14ac:dyDescent="0.25">
      <c r="A1" s="970" t="s">
        <v>675</v>
      </c>
      <c r="B1" s="970"/>
      <c r="C1" s="970"/>
      <c r="D1" s="970"/>
      <c r="E1" s="970"/>
      <c r="F1" s="970"/>
      <c r="G1" s="970"/>
      <c r="H1" s="970"/>
      <c r="I1" s="970"/>
      <c r="J1" s="970"/>
    </row>
    <row r="2" spans="1:10" ht="18" customHeight="1" thickTop="1" x14ac:dyDescent="0.15">
      <c r="J2" s="877" t="s">
        <v>985</v>
      </c>
    </row>
    <row r="3" spans="1:10" ht="18" customHeight="1" x14ac:dyDescent="0.15">
      <c r="A3" t="s">
        <v>676</v>
      </c>
    </row>
    <row r="4" spans="1:10" ht="18" customHeight="1" x14ac:dyDescent="0.15">
      <c r="A4" t="s">
        <v>677</v>
      </c>
    </row>
    <row r="5" spans="1:10" ht="18" customHeight="1" x14ac:dyDescent="0.15">
      <c r="A5" t="s">
        <v>678</v>
      </c>
    </row>
    <row r="6" spans="1:10" ht="18" customHeight="1" x14ac:dyDescent="0.15"/>
    <row r="7" spans="1:10" ht="18" customHeight="1" x14ac:dyDescent="0.15">
      <c r="A7" s="971" t="s">
        <v>679</v>
      </c>
      <c r="B7" s="971"/>
      <c r="C7" s="971"/>
      <c r="D7" s="971"/>
      <c r="E7" s="971"/>
      <c r="F7" s="971"/>
      <c r="G7" s="971"/>
      <c r="H7" s="971"/>
      <c r="I7" s="971"/>
      <c r="J7" s="971"/>
    </row>
    <row r="8" spans="1:10" ht="18" customHeight="1" x14ac:dyDescent="0.15"/>
    <row r="9" spans="1:10" ht="18" customHeight="1" x14ac:dyDescent="0.15">
      <c r="A9" t="s">
        <v>680</v>
      </c>
      <c r="B9" s="666"/>
      <c r="C9" s="666"/>
      <c r="D9" s="666"/>
      <c r="E9" s="666"/>
      <c r="F9" s="666"/>
      <c r="G9" s="666"/>
      <c r="H9" s="666"/>
      <c r="I9" s="666"/>
      <c r="J9" s="666"/>
    </row>
    <row r="10" spans="1:10" ht="18" customHeight="1" x14ac:dyDescent="0.15"/>
    <row r="11" spans="1:10" ht="18" customHeight="1" x14ac:dyDescent="0.15">
      <c r="A11" t="s">
        <v>681</v>
      </c>
      <c r="C11" s="60"/>
      <c r="D11" s="60"/>
      <c r="E11" s="60"/>
      <c r="F11" s="60"/>
      <c r="G11" s="60"/>
      <c r="H11" s="60"/>
      <c r="I11" s="60"/>
      <c r="J11" s="60"/>
    </row>
    <row r="12" spans="1:10" ht="18" customHeight="1" x14ac:dyDescent="0.15"/>
    <row r="13" spans="1:10" ht="18" customHeight="1" x14ac:dyDescent="0.15">
      <c r="A13" t="s">
        <v>682</v>
      </c>
      <c r="I13" s="61" t="s">
        <v>86</v>
      </c>
      <c r="J13" s="62"/>
    </row>
    <row r="14" spans="1:10" ht="18" customHeight="1" x14ac:dyDescent="0.15">
      <c r="J14" s="63"/>
    </row>
    <row r="15" spans="1:10" ht="18" customHeight="1" x14ac:dyDescent="0.15">
      <c r="A15" t="s">
        <v>683</v>
      </c>
      <c r="I15" s="61" t="s">
        <v>86</v>
      </c>
      <c r="J15" s="62"/>
    </row>
    <row r="16" spans="1:10" ht="18" customHeight="1" x14ac:dyDescent="0.15">
      <c r="J16" s="63"/>
    </row>
    <row r="17" spans="1:10" ht="18" customHeight="1" x14ac:dyDescent="0.15">
      <c r="A17" t="s">
        <v>684</v>
      </c>
      <c r="I17" s="61" t="s">
        <v>86</v>
      </c>
      <c r="J17" s="62"/>
    </row>
    <row r="18" spans="1:10" ht="18" customHeight="1" x14ac:dyDescent="0.15">
      <c r="J18" s="63"/>
    </row>
    <row r="19" spans="1:10" ht="18" customHeight="1" x14ac:dyDescent="0.15">
      <c r="A19" t="s">
        <v>685</v>
      </c>
      <c r="I19" s="61" t="s">
        <v>86</v>
      </c>
      <c r="J19" s="62"/>
    </row>
    <row r="20" spans="1:10" ht="18" customHeight="1" x14ac:dyDescent="0.15">
      <c r="J20" s="63"/>
    </row>
    <row r="21" spans="1:10" ht="18" customHeight="1" x14ac:dyDescent="0.15">
      <c r="A21" t="s">
        <v>686</v>
      </c>
      <c r="I21" s="61" t="s">
        <v>86</v>
      </c>
      <c r="J21" s="62"/>
    </row>
    <row r="22" spans="1:10" ht="18" customHeight="1" x14ac:dyDescent="0.15">
      <c r="J22" s="63"/>
    </row>
    <row r="23" spans="1:10" ht="18" customHeight="1" x14ac:dyDescent="0.15">
      <c r="A23" t="s">
        <v>687</v>
      </c>
      <c r="I23" s="61" t="s">
        <v>86</v>
      </c>
      <c r="J23" s="62"/>
    </row>
    <row r="24" spans="1:10" ht="18" customHeight="1" x14ac:dyDescent="0.15">
      <c r="A24" t="s">
        <v>688</v>
      </c>
      <c r="J24" s="63"/>
    </row>
    <row r="25" spans="1:10" ht="18" customHeight="1" x14ac:dyDescent="0.15"/>
    <row r="26" spans="1:10" ht="18" customHeight="1" thickBot="1" x14ac:dyDescent="0.2">
      <c r="A26" s="65" t="s">
        <v>689</v>
      </c>
      <c r="I26" s="61" t="s">
        <v>86</v>
      </c>
      <c r="J26" s="64">
        <f>SUM(J13,J15,J17,J19,J21,J23)</f>
        <v>0</v>
      </c>
    </row>
    <row r="27" spans="1:10" ht="18" customHeight="1" thickTop="1" x14ac:dyDescent="0.15"/>
    <row r="28" spans="1:10" ht="18" customHeight="1" x14ac:dyDescent="0.15"/>
    <row r="29" spans="1:10" ht="18" customHeight="1" x14ac:dyDescent="0.15"/>
    <row r="30" spans="1:10" ht="18" customHeight="1" x14ac:dyDescent="0.15"/>
    <row r="31" spans="1:10" ht="18" customHeight="1" x14ac:dyDescent="0.15">
      <c r="A31" t="s">
        <v>690</v>
      </c>
      <c r="B31" s="60"/>
      <c r="C31" s="60"/>
      <c r="D31" s="60"/>
      <c r="E31" s="60"/>
      <c r="F31" s="60"/>
      <c r="G31" s="60"/>
      <c r="J31" s="65" t="str" cm="1">
        <f t="array" ref="J31">SchoolName</f>
        <v>ThrivePoint Academy Nevada</v>
      </c>
    </row>
    <row r="32" spans="1:10" ht="18" customHeight="1" x14ac:dyDescent="0.15">
      <c r="J32" s="305" t="str" cm="1">
        <f t="array" ref="J32">"FYE "&amp;TEXT(FYE_Date,"mm/dd/yy")</f>
        <v>FYE 06/30/25</v>
      </c>
    </row>
    <row r="33" spans="1:10" ht="18" customHeight="1" x14ac:dyDescent="0.15">
      <c r="A33" s="28" t="s">
        <v>691</v>
      </c>
      <c r="J33" s="65" t="str">
        <f>Budget</f>
        <v>Final</v>
      </c>
    </row>
    <row r="34" spans="1:10" ht="14" x14ac:dyDescent="0.15">
      <c r="J34" s="435"/>
    </row>
    <row r="35" spans="1:10" x14ac:dyDescent="0.15">
      <c r="I35" s="1"/>
    </row>
    <row r="44" spans="1:10" x14ac:dyDescent="0.15">
      <c r="J44" s="305" t="s">
        <v>692</v>
      </c>
    </row>
    <row r="45" spans="1:10" x14ac:dyDescent="0.15">
      <c r="J45" s="305" t="str">
        <f>"Budget Fiscal Year "&amp;TEXT('Form 1'!$C$136,"yyyy-yyyy")</f>
        <v>Budget Fiscal Year 2024-2025</v>
      </c>
    </row>
    <row r="46" spans="1:10" x14ac:dyDescent="0.15">
      <c r="J46" s="305" t="s">
        <v>693</v>
      </c>
    </row>
  </sheetData>
  <mergeCells count="2">
    <mergeCell ref="A1:J1"/>
    <mergeCell ref="A7:J7"/>
  </mergeCells>
  <phoneticPr fontId="12" type="noConversion"/>
  <hyperlinks>
    <hyperlink ref="J2" location="TOCpage" display="TOC" xr:uid="{36F6EFC0-832E-4E8A-9113-8D604110A33C}"/>
  </hyperlinks>
  <pageMargins left="0.55000000000000004" right="0" top="0.5" bottom="0.25" header="0.5" footer="0"/>
  <pageSetup scale="97" orientation="portrait" r:id="rId1"/>
  <headerFooter alignWithMargins="0">
    <oddFooter>&amp;C&amp;8FORM 4405LGF
Last Revised 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K39"/>
  <sheetViews>
    <sheetView workbookViewId="0">
      <selection sqref="A1:G1"/>
    </sheetView>
  </sheetViews>
  <sheetFormatPr baseColWidth="10" defaultColWidth="8.83203125" defaultRowHeight="13" x14ac:dyDescent="0.15"/>
  <cols>
    <col min="1" max="1" width="4.5" customWidth="1"/>
    <col min="2" max="2" width="36" customWidth="1"/>
    <col min="4" max="4" width="12.1640625" customWidth="1"/>
    <col min="5" max="5" width="11.6640625" customWidth="1"/>
    <col min="6" max="6" width="12.6640625" customWidth="1"/>
    <col min="7" max="7" width="48.5" customWidth="1"/>
  </cols>
  <sheetData>
    <row r="1" spans="1:11" ht="15" x14ac:dyDescent="0.2">
      <c r="A1" s="972" t="s">
        <v>694</v>
      </c>
      <c r="B1" s="972"/>
      <c r="C1" s="972"/>
      <c r="D1" s="972"/>
      <c r="E1" s="972"/>
      <c r="F1" s="972"/>
      <c r="G1" s="972"/>
      <c r="H1" s="418"/>
      <c r="I1" s="418"/>
      <c r="J1" s="418"/>
      <c r="K1" s="418"/>
    </row>
    <row r="2" spans="1:11" ht="15" x14ac:dyDescent="0.2">
      <c r="A2" s="972"/>
      <c r="B2" s="972"/>
      <c r="C2" s="972"/>
      <c r="D2" s="972"/>
      <c r="E2" s="972"/>
      <c r="F2" s="972"/>
      <c r="G2" s="972"/>
      <c r="H2" s="418"/>
      <c r="I2" s="418"/>
      <c r="J2" s="418"/>
      <c r="K2" s="418"/>
    </row>
    <row r="3" spans="1:11" ht="16" x14ac:dyDescent="0.25">
      <c r="A3" s="387"/>
      <c r="B3" s="388" t="s">
        <v>695</v>
      </c>
      <c r="C3" s="389"/>
      <c r="D3" s="389"/>
      <c r="E3" s="391"/>
      <c r="F3" s="392"/>
      <c r="G3" s="877" t="s">
        <v>985</v>
      </c>
      <c r="H3" s="392"/>
      <c r="I3" s="392"/>
    </row>
    <row r="4" spans="1:11" ht="14" x14ac:dyDescent="0.15">
      <c r="A4" s="387"/>
      <c r="B4" s="331" t="s">
        <v>696</v>
      </c>
      <c r="C4" s="393"/>
      <c r="D4" s="393"/>
      <c r="E4" s="393"/>
      <c r="F4" s="387"/>
      <c r="G4" s="387"/>
      <c r="H4" s="392"/>
      <c r="I4" s="392"/>
    </row>
    <row r="5" spans="1:11" ht="15" x14ac:dyDescent="0.2">
      <c r="A5" s="392"/>
      <c r="B5" s="388" t="s">
        <v>697</v>
      </c>
      <c r="C5" s="394"/>
      <c r="D5" s="394"/>
      <c r="E5" s="396"/>
      <c r="F5" s="397"/>
      <c r="G5" s="392"/>
      <c r="H5" s="392"/>
      <c r="I5" s="392"/>
    </row>
    <row r="6" spans="1:11" ht="14" x14ac:dyDescent="0.15">
      <c r="A6" s="392"/>
      <c r="B6" s="388" t="s">
        <v>698</v>
      </c>
      <c r="C6" s="394"/>
      <c r="D6" s="394"/>
      <c r="E6" s="392"/>
      <c r="G6" s="398" t="s">
        <v>699</v>
      </c>
      <c r="H6" s="392"/>
      <c r="I6" s="392"/>
    </row>
    <row r="8" spans="1:11" ht="42" x14ac:dyDescent="0.15">
      <c r="A8" s="400" t="s">
        <v>700</v>
      </c>
      <c r="B8" s="414" t="s">
        <v>701</v>
      </c>
      <c r="C8" s="415" t="s">
        <v>702</v>
      </c>
      <c r="D8" s="415" t="s">
        <v>703</v>
      </c>
      <c r="E8" s="415" t="s">
        <v>704</v>
      </c>
      <c r="F8" s="415" t="s">
        <v>705</v>
      </c>
      <c r="G8" s="416" t="s">
        <v>706</v>
      </c>
      <c r="H8" s="392"/>
      <c r="I8" s="392"/>
    </row>
    <row r="9" spans="1:11" ht="14" x14ac:dyDescent="0.15">
      <c r="A9" s="401">
        <v>1</v>
      </c>
      <c r="B9" s="662"/>
      <c r="C9" s="663"/>
      <c r="D9" s="664"/>
      <c r="E9" s="664"/>
      <c r="F9" s="665"/>
      <c r="G9" s="564"/>
      <c r="H9" s="417"/>
      <c r="I9" s="417"/>
    </row>
    <row r="10" spans="1:11" ht="14" x14ac:dyDescent="0.15">
      <c r="A10" s="401">
        <v>2</v>
      </c>
      <c r="B10" s="564"/>
      <c r="C10" s="564"/>
      <c r="D10" s="564"/>
      <c r="E10" s="564"/>
      <c r="F10" s="564"/>
      <c r="G10" s="564"/>
      <c r="H10" s="417"/>
      <c r="I10" s="417"/>
    </row>
    <row r="11" spans="1:11" ht="14" x14ac:dyDescent="0.15">
      <c r="A11" s="401">
        <v>3</v>
      </c>
      <c r="B11" s="564"/>
      <c r="C11" s="564"/>
      <c r="D11" s="564"/>
      <c r="E11" s="564"/>
      <c r="F11" s="564"/>
      <c r="G11" s="564"/>
      <c r="H11" s="417"/>
      <c r="I11" s="417"/>
    </row>
    <row r="12" spans="1:11" ht="14" x14ac:dyDescent="0.15">
      <c r="A12" s="401">
        <v>4</v>
      </c>
      <c r="B12" s="564"/>
      <c r="C12" s="564"/>
      <c r="D12" s="564"/>
      <c r="E12" s="564"/>
      <c r="F12" s="564"/>
      <c r="G12" s="564"/>
      <c r="H12" s="417"/>
      <c r="I12" s="417"/>
    </row>
    <row r="13" spans="1:11" ht="14" x14ac:dyDescent="0.15">
      <c r="A13" s="401">
        <v>5</v>
      </c>
      <c r="B13" s="564"/>
      <c r="C13" s="564"/>
      <c r="D13" s="564"/>
      <c r="E13" s="564"/>
      <c r="F13" s="564"/>
      <c r="G13" s="564"/>
      <c r="H13" s="417"/>
      <c r="I13" s="417"/>
    </row>
    <row r="14" spans="1:11" ht="14" x14ac:dyDescent="0.15">
      <c r="A14" s="401">
        <v>6</v>
      </c>
      <c r="B14" s="564"/>
      <c r="C14" s="564"/>
      <c r="D14" s="564"/>
      <c r="E14" s="564"/>
      <c r="F14" s="564"/>
      <c r="G14" s="564"/>
      <c r="H14" s="417"/>
      <c r="I14" s="417"/>
    </row>
    <row r="15" spans="1:11" ht="14" x14ac:dyDescent="0.15">
      <c r="A15" s="401">
        <v>7</v>
      </c>
      <c r="B15" s="564"/>
      <c r="C15" s="564"/>
      <c r="D15" s="564"/>
      <c r="E15" s="564"/>
      <c r="F15" s="564"/>
      <c r="G15" s="564"/>
      <c r="H15" s="417"/>
      <c r="I15" s="417"/>
    </row>
    <row r="16" spans="1:11" ht="14" x14ac:dyDescent="0.15">
      <c r="A16" s="401">
        <v>8</v>
      </c>
      <c r="B16" s="564"/>
      <c r="C16" s="564"/>
      <c r="D16" s="564"/>
      <c r="E16" s="564"/>
      <c r="F16" s="564"/>
      <c r="G16" s="564"/>
      <c r="H16" s="417"/>
      <c r="I16" s="417"/>
    </row>
    <row r="17" spans="1:9" ht="14" x14ac:dyDescent="0.15">
      <c r="A17" s="401">
        <v>9</v>
      </c>
      <c r="B17" s="564"/>
      <c r="C17" s="564"/>
      <c r="D17" s="564"/>
      <c r="E17" s="564"/>
      <c r="F17" s="564"/>
      <c r="G17" s="564"/>
      <c r="H17" s="417"/>
      <c r="I17" s="417"/>
    </row>
    <row r="18" spans="1:9" ht="14" x14ac:dyDescent="0.15">
      <c r="A18" s="401">
        <v>10</v>
      </c>
      <c r="B18" s="564"/>
      <c r="C18" s="564"/>
      <c r="D18" s="564"/>
      <c r="E18" s="564"/>
      <c r="F18" s="564"/>
      <c r="G18" s="564"/>
      <c r="H18" s="417"/>
      <c r="I18" s="417"/>
    </row>
    <row r="19" spans="1:9" ht="14" x14ac:dyDescent="0.15">
      <c r="A19" s="401">
        <v>11</v>
      </c>
      <c r="B19" s="564"/>
      <c r="C19" s="564"/>
      <c r="D19" s="564"/>
      <c r="E19" s="564"/>
      <c r="F19" s="564"/>
      <c r="G19" s="564"/>
    </row>
    <row r="20" spans="1:9" ht="14" x14ac:dyDescent="0.15">
      <c r="A20" s="401">
        <v>12</v>
      </c>
      <c r="B20" s="564"/>
      <c r="C20" s="564"/>
      <c r="D20" s="564"/>
      <c r="E20" s="564"/>
      <c r="F20" s="564"/>
      <c r="G20" s="564"/>
    </row>
    <row r="21" spans="1:9" ht="14" x14ac:dyDescent="0.15">
      <c r="A21" s="401">
        <v>13</v>
      </c>
      <c r="B21" s="564"/>
      <c r="C21" s="564"/>
      <c r="D21" s="564"/>
      <c r="E21" s="564"/>
      <c r="F21" s="564"/>
      <c r="G21" s="564"/>
    </row>
    <row r="22" spans="1:9" ht="14" x14ac:dyDescent="0.15">
      <c r="A22" s="401">
        <v>14</v>
      </c>
      <c r="B22" s="564"/>
      <c r="C22" s="564"/>
      <c r="D22" s="564"/>
      <c r="E22" s="564"/>
      <c r="F22" s="564"/>
      <c r="G22" s="564"/>
    </row>
    <row r="23" spans="1:9" ht="14" x14ac:dyDescent="0.15">
      <c r="A23" s="401">
        <v>15</v>
      </c>
      <c r="B23" s="564"/>
      <c r="C23" s="564"/>
      <c r="D23" s="564"/>
      <c r="E23" s="564"/>
      <c r="F23" s="564"/>
      <c r="G23" s="564"/>
    </row>
    <row r="24" spans="1:9" ht="14" x14ac:dyDescent="0.15">
      <c r="A24" s="401">
        <v>16</v>
      </c>
      <c r="B24" s="564"/>
      <c r="C24" s="564"/>
      <c r="D24" s="564"/>
      <c r="E24" s="564"/>
      <c r="F24" s="564"/>
      <c r="G24" s="564"/>
    </row>
    <row r="25" spans="1:9" ht="14" x14ac:dyDescent="0.15">
      <c r="A25" s="401">
        <v>17</v>
      </c>
      <c r="B25" s="564"/>
      <c r="C25" s="564"/>
      <c r="D25" s="564"/>
      <c r="E25" s="564"/>
      <c r="F25" s="564"/>
      <c r="G25" s="564"/>
    </row>
    <row r="26" spans="1:9" ht="14" x14ac:dyDescent="0.15">
      <c r="A26" s="401">
        <v>18</v>
      </c>
      <c r="B26" s="564"/>
      <c r="C26" s="564"/>
      <c r="D26" s="564"/>
      <c r="E26" s="564"/>
      <c r="F26" s="564"/>
      <c r="G26" s="564"/>
    </row>
    <row r="27" spans="1:9" ht="15" thickBot="1" x14ac:dyDescent="0.2">
      <c r="A27" s="401">
        <v>19</v>
      </c>
      <c r="B27" s="564"/>
      <c r="C27" s="564"/>
      <c r="D27" s="564"/>
      <c r="E27" s="564"/>
      <c r="F27" s="564"/>
      <c r="G27" s="564"/>
    </row>
    <row r="28" spans="1:9" ht="14" thickBot="1" x14ac:dyDescent="0.2">
      <c r="A28" s="401">
        <v>20</v>
      </c>
      <c r="B28" s="404" t="s">
        <v>707</v>
      </c>
      <c r="C28" s="405"/>
      <c r="D28" s="405"/>
      <c r="E28" s="406"/>
      <c r="F28" s="404"/>
      <c r="G28" s="405"/>
    </row>
    <row r="29" spans="1:9" ht="14" x14ac:dyDescent="0.2">
      <c r="A29" s="410"/>
      <c r="B29" s="411"/>
      <c r="C29" s="397"/>
      <c r="D29" s="397"/>
      <c r="E29" s="412"/>
      <c r="F29" s="412"/>
      <c r="G29" s="392"/>
    </row>
    <row r="30" spans="1:9" x14ac:dyDescent="0.15">
      <c r="A30" s="392"/>
      <c r="B30" s="392" t="s">
        <v>708</v>
      </c>
      <c r="C30" s="392"/>
      <c r="D30" s="392"/>
      <c r="E30" s="392"/>
      <c r="F30" s="392"/>
      <c r="G30" s="65" t="str" cm="1">
        <f t="array" ref="G30">SchoolName</f>
        <v>ThrivePoint Academy Nevada</v>
      </c>
    </row>
    <row r="31" spans="1:9" x14ac:dyDescent="0.15">
      <c r="A31" s="392"/>
      <c r="B31" s="392"/>
      <c r="C31" s="392"/>
      <c r="D31" s="392"/>
      <c r="E31" s="392"/>
      <c r="F31" s="329"/>
      <c r="G31" s="305" t="str" cm="1">
        <f t="array" ref="G31">"FYE "&amp;TEXT(FYE_Date,"mm/dd/yy")</f>
        <v>FYE 06/30/25</v>
      </c>
    </row>
    <row r="32" spans="1:9" x14ac:dyDescent="0.15">
      <c r="G32" s="65" t="str">
        <f>Budget</f>
        <v>Final</v>
      </c>
    </row>
    <row r="38" spans="7:7" x14ac:dyDescent="0.15">
      <c r="G38" s="413" t="s">
        <v>709</v>
      </c>
    </row>
    <row r="39" spans="7:7" x14ac:dyDescent="0.15">
      <c r="G39" s="329" t="s">
        <v>710</v>
      </c>
    </row>
  </sheetData>
  <mergeCells count="2">
    <mergeCell ref="A1:G1"/>
    <mergeCell ref="A2:G2"/>
  </mergeCells>
  <phoneticPr fontId="12" type="noConversion"/>
  <hyperlinks>
    <hyperlink ref="G3" location="TOCpage" display="TOC" xr:uid="{D109CCB1-C22F-4424-B4FA-CDEAE903AED2}"/>
  </hyperlinks>
  <pageMargins left="0.55000000000000004" right="0" top="0.5" bottom="0.25" header="0.5" footer="0"/>
  <pageSetup scale="95" orientation="landscape" r:id="rId1"/>
  <headerFooter alignWithMargins="0">
    <oddFooter>&amp;C&amp;8FORM 4405LGF
Last Revised 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pageSetUpPr fitToPage="1"/>
  </sheetPr>
  <dimension ref="A1:K37"/>
  <sheetViews>
    <sheetView workbookViewId="0">
      <selection activeCell="G14" sqref="G14"/>
    </sheetView>
  </sheetViews>
  <sheetFormatPr baseColWidth="10" defaultColWidth="8.83203125" defaultRowHeight="13" x14ac:dyDescent="0.15"/>
  <cols>
    <col min="1" max="1" width="4" customWidth="1"/>
    <col min="2" max="2" width="28.5" customWidth="1"/>
    <col min="3" max="4" width="11" customWidth="1"/>
    <col min="5" max="5" width="8" bestFit="1" customWidth="1"/>
    <col min="6" max="7" width="12.1640625" customWidth="1"/>
    <col min="8" max="8" width="7.83203125" bestFit="1" customWidth="1"/>
    <col min="9" max="9" width="10.33203125" customWidth="1"/>
    <col min="10" max="10" width="13.6640625" customWidth="1"/>
    <col min="11" max="11" width="19.5" customWidth="1"/>
  </cols>
  <sheetData>
    <row r="1" spans="1:11" ht="15" x14ac:dyDescent="0.2">
      <c r="A1" s="972" t="s">
        <v>711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</row>
    <row r="2" spans="1:11" ht="15" x14ac:dyDescent="0.2">
      <c r="A2" s="972"/>
      <c r="B2" s="972"/>
      <c r="C2" s="972"/>
      <c r="D2" s="972"/>
      <c r="E2" s="972"/>
      <c r="F2" s="972"/>
      <c r="G2" s="972"/>
      <c r="H2" s="972"/>
      <c r="I2" s="972"/>
      <c r="J2" s="972"/>
      <c r="K2" s="972"/>
    </row>
    <row r="3" spans="1:11" ht="16" x14ac:dyDescent="0.25">
      <c r="A3" s="387"/>
      <c r="B3" s="388" t="s">
        <v>695</v>
      </c>
      <c r="C3" s="389" t="s">
        <v>1100</v>
      </c>
      <c r="D3" s="389"/>
      <c r="E3" s="390"/>
      <c r="F3" s="391"/>
      <c r="G3" s="387"/>
      <c r="H3" s="392"/>
      <c r="I3" s="387"/>
      <c r="J3" s="387"/>
      <c r="K3" s="877" t="s">
        <v>985</v>
      </c>
    </row>
    <row r="4" spans="1:11" ht="14" x14ac:dyDescent="0.15">
      <c r="A4" s="387"/>
      <c r="B4" s="331" t="s">
        <v>696</v>
      </c>
      <c r="C4" s="393" t="s">
        <v>1120</v>
      </c>
      <c r="D4" s="393"/>
      <c r="E4" s="393"/>
      <c r="F4" s="393"/>
      <c r="G4" s="392"/>
      <c r="H4" s="387"/>
      <c r="I4" s="387"/>
      <c r="J4" s="387"/>
      <c r="K4" s="387"/>
    </row>
    <row r="5" spans="1:11" ht="15" x14ac:dyDescent="0.2">
      <c r="A5" s="392"/>
      <c r="B5" s="388" t="s">
        <v>697</v>
      </c>
      <c r="C5" s="894" t="s">
        <v>1121</v>
      </c>
      <c r="D5" s="394"/>
      <c r="E5" s="395"/>
      <c r="F5" s="396"/>
      <c r="G5" s="397"/>
      <c r="H5" s="397"/>
      <c r="I5" s="397"/>
      <c r="J5" s="397"/>
      <c r="K5" s="392"/>
    </row>
    <row r="6" spans="1:11" ht="14" x14ac:dyDescent="0.15">
      <c r="A6" s="392"/>
      <c r="B6" s="388" t="s">
        <v>698</v>
      </c>
      <c r="C6" s="893" t="s">
        <v>1122</v>
      </c>
      <c r="D6" s="394"/>
      <c r="E6" s="394"/>
      <c r="F6" s="394"/>
      <c r="H6" s="392"/>
      <c r="I6" s="392"/>
      <c r="J6" s="398" t="s">
        <v>712</v>
      </c>
      <c r="K6" s="399">
        <v>8</v>
      </c>
    </row>
    <row r="8" spans="1:11" ht="76.5" customHeight="1" x14ac:dyDescent="0.15">
      <c r="A8" s="400" t="s">
        <v>700</v>
      </c>
      <c r="B8" s="401" t="s">
        <v>701</v>
      </c>
      <c r="C8" s="402" t="s">
        <v>702</v>
      </c>
      <c r="D8" s="402" t="s">
        <v>703</v>
      </c>
      <c r="E8" s="403" t="s">
        <v>713</v>
      </c>
      <c r="F8" s="402" t="s">
        <v>704</v>
      </c>
      <c r="G8" s="402" t="s">
        <v>705</v>
      </c>
      <c r="H8" s="402" t="s">
        <v>714</v>
      </c>
      <c r="I8" s="402" t="s">
        <v>715</v>
      </c>
      <c r="J8" s="402" t="s">
        <v>716</v>
      </c>
      <c r="K8" s="403" t="s">
        <v>706</v>
      </c>
    </row>
    <row r="9" spans="1:11" ht="14" x14ac:dyDescent="0.15">
      <c r="A9" s="401">
        <v>1</v>
      </c>
      <c r="B9" s="564" t="s">
        <v>1109</v>
      </c>
      <c r="C9" s="892">
        <v>45474</v>
      </c>
      <c r="D9" s="892">
        <v>45838</v>
      </c>
      <c r="E9" s="663">
        <v>12</v>
      </c>
      <c r="F9" s="663">
        <v>600000</v>
      </c>
      <c r="G9" s="663">
        <v>900000</v>
      </c>
      <c r="H9" s="663"/>
      <c r="I9" s="663"/>
      <c r="J9" s="663"/>
      <c r="K9" s="564" t="s">
        <v>1110</v>
      </c>
    </row>
    <row r="10" spans="1:11" ht="14" x14ac:dyDescent="0.15">
      <c r="A10" s="401"/>
      <c r="B10" s="564" t="s">
        <v>1114</v>
      </c>
      <c r="C10" s="892">
        <v>45474</v>
      </c>
      <c r="D10" s="892">
        <v>45838</v>
      </c>
      <c r="E10" s="663">
        <v>12</v>
      </c>
      <c r="F10" s="564">
        <v>20000</v>
      </c>
      <c r="G10" s="564">
        <v>20000</v>
      </c>
      <c r="H10" s="564"/>
      <c r="I10" s="564"/>
      <c r="J10" s="564"/>
      <c r="K10" s="564" t="s">
        <v>1111</v>
      </c>
    </row>
    <row r="11" spans="1:11" ht="14" x14ac:dyDescent="0.15">
      <c r="A11" s="401"/>
      <c r="B11" s="564" t="s">
        <v>1115</v>
      </c>
      <c r="C11" s="892">
        <v>45474</v>
      </c>
      <c r="D11" s="892">
        <v>45838</v>
      </c>
      <c r="E11" s="663">
        <v>12</v>
      </c>
      <c r="F11" s="564">
        <v>30000</v>
      </c>
      <c r="G11" s="564">
        <v>30000</v>
      </c>
      <c r="H11" s="564"/>
      <c r="I11" s="564"/>
      <c r="J11" s="564"/>
      <c r="K11" s="564" t="s">
        <v>1112</v>
      </c>
    </row>
    <row r="12" spans="1:11" ht="14" x14ac:dyDescent="0.15">
      <c r="A12" s="401">
        <v>2</v>
      </c>
      <c r="B12" s="564" t="s">
        <v>1117</v>
      </c>
      <c r="C12" s="892">
        <v>45474</v>
      </c>
      <c r="D12" s="892">
        <v>45838</v>
      </c>
      <c r="E12" s="663">
        <v>12</v>
      </c>
      <c r="F12" s="564">
        <v>24000</v>
      </c>
      <c r="G12" s="564">
        <v>0</v>
      </c>
      <c r="H12" s="564"/>
      <c r="I12" s="564"/>
      <c r="J12" s="564"/>
      <c r="K12" s="564" t="s">
        <v>1113</v>
      </c>
    </row>
    <row r="13" spans="1:11" ht="14" x14ac:dyDescent="0.15">
      <c r="A13" s="401"/>
      <c r="B13" s="564" t="s">
        <v>1116</v>
      </c>
      <c r="C13" s="892">
        <v>45474</v>
      </c>
      <c r="D13" s="892">
        <v>45838</v>
      </c>
      <c r="E13" s="663">
        <v>12</v>
      </c>
      <c r="F13" s="564">
        <v>120000</v>
      </c>
      <c r="G13" s="564">
        <v>60000</v>
      </c>
      <c r="H13" s="564"/>
      <c r="I13" s="564"/>
      <c r="J13" s="564"/>
      <c r="K13" s="564" t="s">
        <v>1113</v>
      </c>
    </row>
    <row r="14" spans="1:11" ht="14" x14ac:dyDescent="0.15">
      <c r="A14" s="401"/>
      <c r="B14" s="564" t="s">
        <v>1118</v>
      </c>
      <c r="C14" s="892">
        <v>45474</v>
      </c>
      <c r="D14" s="892">
        <v>45838</v>
      </c>
      <c r="E14" s="663">
        <v>12</v>
      </c>
      <c r="F14" s="564">
        <v>10573</v>
      </c>
      <c r="G14" s="564">
        <v>10573</v>
      </c>
      <c r="H14" s="564"/>
      <c r="I14" s="564"/>
      <c r="J14" s="564"/>
      <c r="K14" s="564" t="s">
        <v>1119</v>
      </c>
    </row>
    <row r="15" spans="1:11" ht="14" x14ac:dyDescent="0.15">
      <c r="A15" s="401">
        <v>3</v>
      </c>
      <c r="B15" s="564" t="s">
        <v>1118</v>
      </c>
      <c r="C15" s="892">
        <v>45474</v>
      </c>
      <c r="D15" s="892">
        <v>45838</v>
      </c>
      <c r="E15" s="663">
        <v>12</v>
      </c>
      <c r="F15" s="564">
        <v>24750</v>
      </c>
      <c r="G15" s="564">
        <v>37125</v>
      </c>
      <c r="H15" s="564"/>
      <c r="I15" s="564"/>
      <c r="J15" s="564"/>
      <c r="K15" s="564" t="s">
        <v>191</v>
      </c>
    </row>
    <row r="16" spans="1:11" ht="14" x14ac:dyDescent="0.15">
      <c r="A16" s="401"/>
      <c r="B16" s="564"/>
      <c r="C16" s="892"/>
      <c r="D16" s="892"/>
      <c r="E16" s="663"/>
      <c r="F16" s="564"/>
      <c r="G16" s="564"/>
      <c r="H16" s="564"/>
      <c r="I16" s="564"/>
      <c r="J16" s="564"/>
      <c r="K16" s="564"/>
    </row>
    <row r="17" spans="1:11" ht="14" x14ac:dyDescent="0.15">
      <c r="A17" s="401"/>
      <c r="B17" s="564"/>
      <c r="C17" s="564"/>
      <c r="D17" s="564"/>
      <c r="E17" s="564"/>
      <c r="F17" s="564"/>
      <c r="G17" s="564"/>
      <c r="H17" s="564"/>
      <c r="I17" s="564"/>
      <c r="J17" s="564"/>
      <c r="K17" s="564"/>
    </row>
    <row r="18" spans="1:11" ht="14" x14ac:dyDescent="0.15">
      <c r="A18" s="401">
        <v>4</v>
      </c>
      <c r="B18" s="564"/>
      <c r="C18" s="564"/>
      <c r="D18" s="564"/>
      <c r="E18" s="564"/>
      <c r="F18" s="564"/>
      <c r="G18" s="564"/>
      <c r="H18" s="564"/>
      <c r="I18" s="564"/>
      <c r="J18" s="564"/>
      <c r="K18" s="564"/>
    </row>
    <row r="19" spans="1:11" ht="14" x14ac:dyDescent="0.15">
      <c r="A19" s="401"/>
      <c r="B19" s="564"/>
      <c r="C19" s="564"/>
      <c r="D19" s="564"/>
      <c r="E19" s="564"/>
      <c r="F19" s="564"/>
      <c r="G19" s="564"/>
      <c r="H19" s="564"/>
      <c r="I19" s="564"/>
      <c r="J19" s="564"/>
      <c r="K19" s="564"/>
    </row>
    <row r="20" spans="1:11" ht="14" x14ac:dyDescent="0.15">
      <c r="A20" s="401"/>
      <c r="B20" s="564"/>
      <c r="C20" s="564"/>
      <c r="D20" s="564"/>
      <c r="E20" s="564"/>
      <c r="F20" s="564"/>
      <c r="G20" s="564"/>
      <c r="H20" s="564"/>
      <c r="I20" s="564"/>
      <c r="J20" s="564"/>
      <c r="K20" s="564"/>
    </row>
    <row r="21" spans="1:11" ht="14" x14ac:dyDescent="0.15">
      <c r="A21" s="401">
        <v>5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</row>
    <row r="22" spans="1:11" ht="14" x14ac:dyDescent="0.15">
      <c r="A22" s="401"/>
      <c r="B22" s="564"/>
      <c r="C22" s="564"/>
      <c r="D22" s="564"/>
      <c r="E22" s="564"/>
      <c r="F22" s="564"/>
      <c r="G22" s="564"/>
      <c r="H22" s="564"/>
      <c r="I22" s="564"/>
      <c r="J22" s="564"/>
      <c r="K22" s="564"/>
    </row>
    <row r="23" spans="1:11" ht="14" x14ac:dyDescent="0.15">
      <c r="A23" s="401"/>
      <c r="B23" s="564"/>
      <c r="C23" s="564"/>
      <c r="D23" s="564"/>
      <c r="E23" s="564"/>
      <c r="F23" s="564"/>
      <c r="G23" s="564"/>
      <c r="H23" s="564"/>
      <c r="I23" s="564"/>
      <c r="J23" s="564"/>
      <c r="K23" s="564"/>
    </row>
    <row r="24" spans="1:11" ht="14" x14ac:dyDescent="0.15">
      <c r="A24" s="401">
        <v>6</v>
      </c>
      <c r="B24" s="564"/>
      <c r="C24" s="564"/>
      <c r="D24" s="564"/>
      <c r="E24" s="564"/>
      <c r="F24" s="564"/>
      <c r="G24" s="564"/>
      <c r="H24" s="564"/>
      <c r="I24" s="564"/>
      <c r="J24" s="564"/>
      <c r="K24" s="564"/>
    </row>
    <row r="25" spans="1:11" ht="14" x14ac:dyDescent="0.15">
      <c r="A25" s="401"/>
      <c r="B25" s="564"/>
      <c r="C25" s="564"/>
      <c r="D25" s="564"/>
      <c r="E25" s="564"/>
      <c r="F25" s="564"/>
      <c r="G25" s="564"/>
      <c r="H25" s="564"/>
      <c r="I25" s="564"/>
      <c r="J25" s="564"/>
      <c r="K25" s="564"/>
    </row>
    <row r="26" spans="1:11" ht="14" x14ac:dyDescent="0.15">
      <c r="A26" s="401"/>
      <c r="B26" s="564"/>
      <c r="C26" s="564"/>
      <c r="D26" s="564"/>
      <c r="E26" s="564"/>
      <c r="F26" s="564"/>
      <c r="G26" s="564"/>
      <c r="H26" s="564"/>
      <c r="I26" s="564"/>
      <c r="J26" s="564"/>
      <c r="K26" s="564"/>
    </row>
    <row r="27" spans="1:11" ht="14" x14ac:dyDescent="0.15">
      <c r="A27" s="401">
        <v>7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</row>
    <row r="28" spans="1:11" ht="14" x14ac:dyDescent="0.15">
      <c r="A28" s="401"/>
      <c r="B28" s="564"/>
      <c r="C28" s="564"/>
      <c r="D28" s="564"/>
      <c r="E28" s="564"/>
      <c r="F28" s="564"/>
      <c r="G28" s="564"/>
      <c r="H28" s="564"/>
      <c r="I28" s="564"/>
      <c r="J28" s="564"/>
      <c r="K28" s="564"/>
    </row>
    <row r="29" spans="1:11" ht="15" thickBot="1" x14ac:dyDescent="0.2">
      <c r="A29" s="401"/>
      <c r="B29" s="564"/>
      <c r="C29" s="564"/>
      <c r="D29" s="564"/>
      <c r="E29" s="564"/>
      <c r="F29" s="564"/>
      <c r="G29" s="564"/>
      <c r="H29" s="564"/>
      <c r="I29" s="564"/>
      <c r="J29" s="564"/>
      <c r="K29" s="564"/>
    </row>
    <row r="30" spans="1:11" ht="14" thickBot="1" x14ac:dyDescent="0.2">
      <c r="A30" s="401">
        <v>8</v>
      </c>
      <c r="B30" s="404" t="s">
        <v>717</v>
      </c>
      <c r="C30" s="405"/>
      <c r="D30" s="405"/>
      <c r="E30" s="405"/>
      <c r="F30" s="406"/>
      <c r="G30" s="404"/>
      <c r="H30" s="407"/>
      <c r="I30" s="406"/>
      <c r="J30" s="408"/>
      <c r="K30" s="409"/>
    </row>
    <row r="31" spans="1:11" ht="14" x14ac:dyDescent="0.2">
      <c r="A31" s="410"/>
      <c r="B31" s="411"/>
      <c r="C31" s="397"/>
      <c r="D31" s="397"/>
      <c r="E31" s="397"/>
      <c r="F31" s="412"/>
      <c r="G31" s="412"/>
      <c r="H31" s="412"/>
      <c r="I31" s="412"/>
      <c r="J31" s="412"/>
    </row>
    <row r="32" spans="1:11" x14ac:dyDescent="0.15">
      <c r="A32" s="392"/>
      <c r="B32" s="392" t="s">
        <v>718</v>
      </c>
      <c r="C32" s="392"/>
      <c r="D32" s="392"/>
      <c r="E32" s="392"/>
      <c r="F32" s="392"/>
      <c r="G32" s="392"/>
      <c r="H32" s="392"/>
      <c r="I32" s="392"/>
      <c r="J32" s="392"/>
      <c r="K32" s="65" t="str" cm="1">
        <f t="array" ref="K32">SchoolName</f>
        <v>ThrivePoint Academy Nevada</v>
      </c>
    </row>
    <row r="33" spans="1:11" x14ac:dyDescent="0.15">
      <c r="A33" s="392"/>
      <c r="B33" s="392"/>
      <c r="C33" s="392"/>
      <c r="D33" s="392"/>
      <c r="E33" s="392"/>
      <c r="F33" s="392"/>
      <c r="G33" s="329"/>
      <c r="H33" s="329"/>
      <c r="I33" s="329"/>
      <c r="J33" s="329"/>
      <c r="K33" s="305" t="str" cm="1">
        <f t="array" ref="K33">"FYE "&amp;TEXT(FYE_Date,"mm/dd/yy")</f>
        <v>FYE 06/30/25</v>
      </c>
    </row>
    <row r="34" spans="1:11" x14ac:dyDescent="0.15">
      <c r="A34" s="392"/>
      <c r="B34" s="392"/>
      <c r="C34" s="392"/>
      <c r="D34" s="392"/>
      <c r="E34" s="392"/>
      <c r="F34" s="392"/>
      <c r="G34" s="330"/>
      <c r="H34" s="330"/>
      <c r="I34" s="330"/>
      <c r="J34" s="330"/>
      <c r="K34" s="65" t="str">
        <f>Budget</f>
        <v>Final</v>
      </c>
    </row>
    <row r="36" spans="1:11" x14ac:dyDescent="0.15">
      <c r="K36" s="413" t="s">
        <v>709</v>
      </c>
    </row>
    <row r="37" spans="1:11" x14ac:dyDescent="0.15">
      <c r="K37" s="329" t="s">
        <v>719</v>
      </c>
    </row>
  </sheetData>
  <mergeCells count="2">
    <mergeCell ref="A1:K1"/>
    <mergeCell ref="A2:K2"/>
  </mergeCells>
  <phoneticPr fontId="12" type="noConversion"/>
  <hyperlinks>
    <hyperlink ref="K3" location="TOCpage" display="TOC" xr:uid="{CC040C65-18F0-431C-B0C6-54D44C042C76}"/>
    <hyperlink ref="C5" r:id="rId1" xr:uid="{FE088198-A351-1240-BD9C-D1DCA53BD6E2}"/>
  </hyperlinks>
  <pageMargins left="0.42" right="0" top="0.5" bottom="0.25" header="0.5" footer="0"/>
  <pageSetup scale="87" orientation="landscape" r:id="rId2"/>
  <headerFooter alignWithMargins="0">
    <oddFooter>&amp;C&amp;8FORM 4405LGF
Last Revised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AB80"/>
  <sheetViews>
    <sheetView showGridLines="0" tabSelected="1" zoomScale="115" zoomScaleNormal="115" workbookViewId="0">
      <pane xSplit="1" ySplit="8" topLeftCell="L21" activePane="bottomRight" state="frozen"/>
      <selection activeCell="C20" sqref="C20"/>
      <selection pane="topRight" activeCell="C20" sqref="C20"/>
      <selection pane="bottomLeft" activeCell="C20" sqref="C20"/>
      <selection pane="bottomRight" activeCell="C14" sqref="C14"/>
    </sheetView>
  </sheetViews>
  <sheetFormatPr baseColWidth="10" defaultColWidth="8.83203125" defaultRowHeight="13" x14ac:dyDescent="0.15"/>
  <cols>
    <col min="1" max="1" width="29.33203125" customWidth="1"/>
    <col min="2" max="13" width="13.33203125" customWidth="1"/>
    <col min="14" max="16" width="13.5" customWidth="1"/>
    <col min="17" max="18" width="3.5" customWidth="1"/>
    <col min="19" max="19" width="13" customWidth="1"/>
    <col min="20" max="23" width="11" customWidth="1"/>
    <col min="24" max="24" width="3.6640625" customWidth="1"/>
    <col min="25" max="28" width="10.83203125" customWidth="1"/>
  </cols>
  <sheetData>
    <row r="1" spans="1:28" ht="15" x14ac:dyDescent="0.2">
      <c r="A1" s="569" t="s">
        <v>720</v>
      </c>
      <c r="B1" s="41" t="str">
        <f>SchoolName</f>
        <v>ThrivePoint Academy Nevada</v>
      </c>
      <c r="C1" s="570"/>
      <c r="D1" s="571"/>
      <c r="E1" s="572"/>
      <c r="F1" s="571"/>
      <c r="G1" s="572"/>
      <c r="H1" s="572"/>
      <c r="I1" s="571"/>
      <c r="J1" s="571"/>
      <c r="K1" s="571"/>
      <c r="L1" s="571"/>
      <c r="M1" s="571"/>
      <c r="N1" s="617" t="s">
        <v>1032</v>
      </c>
      <c r="O1" s="571"/>
      <c r="P1" s="571"/>
      <c r="Q1" s="572"/>
      <c r="T1" s="617" t="s">
        <v>1021</v>
      </c>
    </row>
    <row r="2" spans="1:28" ht="15" x14ac:dyDescent="0.2">
      <c r="A2" s="569" t="s">
        <v>721</v>
      </c>
      <c r="B2" s="872" t="str">
        <f>Budget</f>
        <v>Final</v>
      </c>
      <c r="C2" s="873"/>
      <c r="D2" s="573" t="s">
        <v>723</v>
      </c>
      <c r="E2" s="572"/>
      <c r="F2" s="571"/>
      <c r="G2" s="572"/>
      <c r="H2" s="572"/>
      <c r="I2" s="571"/>
      <c r="J2" s="571"/>
      <c r="K2" s="571"/>
      <c r="L2" s="571"/>
      <c r="M2" s="571"/>
      <c r="N2" s="606" t="s">
        <v>1091</v>
      </c>
      <c r="O2" s="571"/>
      <c r="P2" s="571"/>
      <c r="Q2" s="572"/>
    </row>
    <row r="3" spans="1:28" ht="15" x14ac:dyDescent="0.2">
      <c r="A3" s="877"/>
      <c r="B3" s="574" t="s">
        <v>1026</v>
      </c>
      <c r="C3" s="575"/>
      <c r="D3" s="571"/>
      <c r="E3" s="572"/>
      <c r="F3" s="571"/>
      <c r="G3" s="572"/>
      <c r="H3" s="572"/>
      <c r="I3" s="571"/>
      <c r="J3" s="571"/>
      <c r="K3" s="571"/>
      <c r="L3" s="571"/>
      <c r="M3" s="571"/>
      <c r="N3" s="877" t="s">
        <v>985</v>
      </c>
      <c r="O3" s="571"/>
      <c r="P3" s="571"/>
      <c r="Q3" s="572"/>
      <c r="T3" s="7" t="str" cm="1">
        <f t="array" ref="T3">SchoolName</f>
        <v>ThrivePoint Academy Nevada</v>
      </c>
    </row>
    <row r="4" spans="1:28" ht="15" x14ac:dyDescent="0.2">
      <c r="A4" s="576" t="s">
        <v>724</v>
      </c>
      <c r="B4" s="576"/>
      <c r="C4" s="576"/>
      <c r="D4" s="576"/>
      <c r="E4" s="576"/>
      <c r="F4" s="576" t="s">
        <v>724</v>
      </c>
      <c r="G4" s="576"/>
      <c r="H4" s="576"/>
      <c r="I4" s="576"/>
      <c r="J4" s="576"/>
      <c r="K4" s="576"/>
      <c r="L4" s="576"/>
      <c r="M4" s="576"/>
      <c r="N4" s="576"/>
      <c r="O4" s="577"/>
      <c r="P4" s="577"/>
      <c r="Q4" s="577"/>
      <c r="T4" s="7" t="s">
        <v>725</v>
      </c>
      <c r="W4" s="656" cm="1">
        <f t="array" ref="W4">FYE_Date</f>
        <v>45838</v>
      </c>
    </row>
    <row r="5" spans="1:28" ht="14" x14ac:dyDescent="0.2">
      <c r="A5" s="578"/>
      <c r="B5" s="579"/>
      <c r="C5" s="579"/>
      <c r="D5" s="580"/>
      <c r="E5" s="579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77"/>
      <c r="T5" s="7" t="s">
        <v>1027</v>
      </c>
      <c r="Y5" s="7" t="s">
        <v>1024</v>
      </c>
    </row>
    <row r="6" spans="1:28" ht="15" thickBot="1" x14ac:dyDescent="0.25">
      <c r="A6" s="578"/>
      <c r="B6" s="626"/>
      <c r="C6" s="627" t="s">
        <v>726</v>
      </c>
      <c r="D6" s="628"/>
      <c r="E6" s="626"/>
      <c r="F6" s="627" t="s">
        <v>727</v>
      </c>
      <c r="G6" s="628"/>
      <c r="H6" s="626"/>
      <c r="I6" s="627" t="s">
        <v>728</v>
      </c>
      <c r="J6" s="628"/>
      <c r="K6" s="626"/>
      <c r="L6" s="627" t="s">
        <v>729</v>
      </c>
      <c r="M6" s="628"/>
      <c r="N6" s="580"/>
      <c r="O6" s="580"/>
      <c r="P6" s="580"/>
      <c r="Q6" s="577"/>
      <c r="T6" s="729" t="s">
        <v>1028</v>
      </c>
      <c r="Y6" s="729" t="s">
        <v>1029</v>
      </c>
    </row>
    <row r="7" spans="1:28" ht="30" thickBot="1" x14ac:dyDescent="0.25">
      <c r="A7" s="874" cm="1">
        <f t="array" ref="A7">+FYE_Date</f>
        <v>45838</v>
      </c>
      <c r="B7" s="625" t="s">
        <v>730</v>
      </c>
      <c r="C7" s="625" t="s">
        <v>730</v>
      </c>
      <c r="D7" s="625" t="s">
        <v>730</v>
      </c>
      <c r="E7" s="581" t="s">
        <v>730</v>
      </c>
      <c r="F7" s="581" t="s">
        <v>730</v>
      </c>
      <c r="G7" s="581" t="s">
        <v>730</v>
      </c>
      <c r="H7" s="581" t="s">
        <v>730</v>
      </c>
      <c r="I7" s="581" t="s">
        <v>730</v>
      </c>
      <c r="J7" s="581" t="s">
        <v>730</v>
      </c>
      <c r="K7" s="581" t="s">
        <v>730</v>
      </c>
      <c r="L7" s="581" t="s">
        <v>730</v>
      </c>
      <c r="M7" s="581" t="s">
        <v>730</v>
      </c>
      <c r="N7" s="582" t="s">
        <v>731</v>
      </c>
      <c r="O7" s="582" t="s">
        <v>732</v>
      </c>
      <c r="P7" s="580"/>
      <c r="Q7" s="577"/>
      <c r="T7" s="973" t="s">
        <v>1025</v>
      </c>
      <c r="U7" s="974"/>
      <c r="V7" s="974"/>
      <c r="W7" s="975"/>
      <c r="Y7" s="973" t="s">
        <v>1030</v>
      </c>
      <c r="Z7" s="974"/>
      <c r="AA7" s="974"/>
      <c r="AB7" s="975"/>
    </row>
    <row r="8" spans="1:28" ht="16" thickBot="1" x14ac:dyDescent="0.25">
      <c r="A8" s="578"/>
      <c r="B8" s="583" t="s">
        <v>733</v>
      </c>
      <c r="C8" s="583" t="s">
        <v>734</v>
      </c>
      <c r="D8" s="583" t="s">
        <v>735</v>
      </c>
      <c r="E8" s="583" t="s">
        <v>736</v>
      </c>
      <c r="F8" s="583" t="s">
        <v>737</v>
      </c>
      <c r="G8" s="583" t="s">
        <v>738</v>
      </c>
      <c r="H8" s="583" t="s">
        <v>739</v>
      </c>
      <c r="I8" s="583" t="s">
        <v>740</v>
      </c>
      <c r="J8" s="583" t="s">
        <v>741</v>
      </c>
      <c r="K8" s="583" t="s">
        <v>742</v>
      </c>
      <c r="L8" s="583" t="s">
        <v>743</v>
      </c>
      <c r="M8" s="583" t="s">
        <v>744</v>
      </c>
      <c r="N8" s="584" t="s">
        <v>745</v>
      </c>
      <c r="O8" s="584" t="s">
        <v>979</v>
      </c>
      <c r="P8" s="585" t="s">
        <v>746</v>
      </c>
      <c r="Q8" s="577"/>
      <c r="S8" s="875" t="s">
        <v>1022</v>
      </c>
      <c r="T8" s="629" t="s">
        <v>747</v>
      </c>
      <c r="U8" s="630" t="s">
        <v>748</v>
      </c>
      <c r="V8" s="630" t="s">
        <v>749</v>
      </c>
      <c r="W8" s="631" t="s">
        <v>750</v>
      </c>
      <c r="Y8" s="731" t="s">
        <v>747</v>
      </c>
      <c r="Z8" s="732" t="s">
        <v>748</v>
      </c>
      <c r="AA8" s="732" t="s">
        <v>749</v>
      </c>
      <c r="AB8" s="733" t="s">
        <v>750</v>
      </c>
    </row>
    <row r="9" spans="1:28" ht="14" x14ac:dyDescent="0.2">
      <c r="A9" s="586" t="s">
        <v>651</v>
      </c>
      <c r="B9" s="587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868"/>
      <c r="O9" s="868"/>
      <c r="P9" s="868"/>
      <c r="Q9" s="577"/>
      <c r="T9" s="586" t="s">
        <v>651</v>
      </c>
      <c r="Y9" s="586" t="s">
        <v>651</v>
      </c>
    </row>
    <row r="10" spans="1:28" ht="14" x14ac:dyDescent="0.2">
      <c r="A10" s="589" t="s">
        <v>751</v>
      </c>
      <c r="B10" s="590"/>
      <c r="C10" s="590">
        <f>2824200/12</f>
        <v>235350</v>
      </c>
      <c r="D10" s="590">
        <f t="shared" ref="D10:M10" si="0">2824200/12</f>
        <v>235350</v>
      </c>
      <c r="E10" s="590">
        <f t="shared" si="0"/>
        <v>235350</v>
      </c>
      <c r="F10" s="590">
        <f t="shared" si="0"/>
        <v>235350</v>
      </c>
      <c r="G10" s="590">
        <f t="shared" si="0"/>
        <v>235350</v>
      </c>
      <c r="H10" s="590">
        <f t="shared" si="0"/>
        <v>235350</v>
      </c>
      <c r="I10" s="590">
        <f t="shared" si="0"/>
        <v>235350</v>
      </c>
      <c r="J10" s="590">
        <f t="shared" si="0"/>
        <v>235350</v>
      </c>
      <c r="K10" s="590">
        <f t="shared" si="0"/>
        <v>235350</v>
      </c>
      <c r="L10" s="590">
        <f t="shared" si="0"/>
        <v>235350</v>
      </c>
      <c r="M10" s="590">
        <f>2*2824200/12</f>
        <v>470700</v>
      </c>
      <c r="N10" s="671">
        <f t="shared" ref="N10:N20" si="1">SUM(B10:M10)</f>
        <v>2824200</v>
      </c>
      <c r="O10" s="869"/>
      <c r="P10" s="869"/>
      <c r="Q10" s="577"/>
      <c r="S10" s="724">
        <f>SUM(T10:W10)</f>
        <v>2824200</v>
      </c>
      <c r="T10" s="708">
        <f>SUM(B10:D10)</f>
        <v>470700</v>
      </c>
      <c r="U10" s="708">
        <f>SUM(E10:G10)</f>
        <v>706050</v>
      </c>
      <c r="V10" s="708">
        <f>SUM(H10:J10)</f>
        <v>706050</v>
      </c>
      <c r="W10" s="708">
        <f>SUM(K10:M10)</f>
        <v>941400</v>
      </c>
      <c r="Y10" s="708">
        <f>+T10</f>
        <v>470700</v>
      </c>
      <c r="Z10" s="708">
        <f>SUM(T10:U10)</f>
        <v>1176750</v>
      </c>
      <c r="AA10" s="708">
        <f>SUM(T10:V10)</f>
        <v>1882800</v>
      </c>
      <c r="AB10" s="708">
        <f>SUM(T10:W10)</f>
        <v>2824200</v>
      </c>
    </row>
    <row r="11" spans="1:28" ht="14" x14ac:dyDescent="0.2">
      <c r="A11" s="589" t="s">
        <v>752</v>
      </c>
      <c r="B11" s="590"/>
      <c r="C11" s="590">
        <f>-35303/12</f>
        <v>-2941.9166666666665</v>
      </c>
      <c r="D11" s="590">
        <f t="shared" ref="D11:M11" si="2">-35303/12</f>
        <v>-2941.9166666666665</v>
      </c>
      <c r="E11" s="590">
        <f t="shared" si="2"/>
        <v>-2941.9166666666665</v>
      </c>
      <c r="F11" s="590">
        <f t="shared" si="2"/>
        <v>-2941.9166666666665</v>
      </c>
      <c r="G11" s="590">
        <f t="shared" si="2"/>
        <v>-2941.9166666666665</v>
      </c>
      <c r="H11" s="590">
        <f t="shared" si="2"/>
        <v>-2941.9166666666665</v>
      </c>
      <c r="I11" s="590">
        <f t="shared" si="2"/>
        <v>-2941.9166666666665</v>
      </c>
      <c r="J11" s="590">
        <f t="shared" si="2"/>
        <v>-2941.9166666666665</v>
      </c>
      <c r="K11" s="590">
        <f t="shared" si="2"/>
        <v>-2941.9166666666665</v>
      </c>
      <c r="L11" s="590">
        <f t="shared" si="2"/>
        <v>-2941.9166666666665</v>
      </c>
      <c r="M11" s="590">
        <v>-5883</v>
      </c>
      <c r="N11" s="672">
        <f t="shared" si="1"/>
        <v>-35302.166666666672</v>
      </c>
      <c r="O11" s="869"/>
      <c r="P11" s="869"/>
      <c r="Q11" s="577"/>
      <c r="S11" s="725">
        <f t="shared" ref="S11:S54" si="3">SUM(T11:W11)</f>
        <v>-35302.166666666664</v>
      </c>
      <c r="T11" s="709">
        <f>SUM(B11:D11)</f>
        <v>-5883.833333333333</v>
      </c>
      <c r="U11" s="709">
        <f>SUM(E11:G11)</f>
        <v>-8825.75</v>
      </c>
      <c r="V11" s="709">
        <f>SUM(H11:J11)</f>
        <v>-8825.75</v>
      </c>
      <c r="W11" s="709">
        <f>SUM(K11:M11)</f>
        <v>-11766.833333333332</v>
      </c>
      <c r="Y11" s="709">
        <f t="shared" ref="Y11:Y27" si="4">+T11</f>
        <v>-5883.833333333333</v>
      </c>
      <c r="Z11" s="709">
        <f t="shared" ref="Z11:Z27" si="5">SUM(T11:U11)</f>
        <v>-14709.583333333332</v>
      </c>
      <c r="AA11" s="709">
        <f t="shared" ref="AA11:AA27" si="6">SUM(T11:V11)</f>
        <v>-23535.333333333332</v>
      </c>
      <c r="AB11" s="709">
        <f t="shared" ref="AB11:AB27" si="7">SUM(T11:W11)</f>
        <v>-35302.166666666664</v>
      </c>
    </row>
    <row r="12" spans="1:28" ht="14" x14ac:dyDescent="0.2">
      <c r="A12" s="589" t="s">
        <v>753</v>
      </c>
      <c r="B12" s="590"/>
      <c r="C12" s="590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672">
        <f t="shared" si="1"/>
        <v>0</v>
      </c>
      <c r="O12" s="869"/>
      <c r="P12" s="869"/>
      <c r="Q12" s="577"/>
      <c r="S12" s="725">
        <f t="shared" si="3"/>
        <v>0</v>
      </c>
      <c r="T12" s="709">
        <f>SUM(B12:D12)</f>
        <v>0</v>
      </c>
      <c r="U12" s="709">
        <f>SUM(E12:G12)</f>
        <v>0</v>
      </c>
      <c r="V12" s="709">
        <f>SUM(H12:J12)</f>
        <v>0</v>
      </c>
      <c r="W12" s="709">
        <f>SUM(K12:M12)</f>
        <v>0</v>
      </c>
      <c r="Y12" s="709">
        <f t="shared" si="4"/>
        <v>0</v>
      </c>
      <c r="Z12" s="709">
        <f t="shared" si="5"/>
        <v>0</v>
      </c>
      <c r="AA12" s="709">
        <f t="shared" si="6"/>
        <v>0</v>
      </c>
      <c r="AB12" s="709">
        <f t="shared" si="7"/>
        <v>0</v>
      </c>
    </row>
    <row r="13" spans="1:28" ht="14" x14ac:dyDescent="0.2">
      <c r="A13" s="589" t="s">
        <v>754</v>
      </c>
      <c r="B13" s="592"/>
      <c r="C13" s="590"/>
      <c r="D13" s="590"/>
      <c r="E13" s="590"/>
      <c r="F13" s="592"/>
      <c r="G13" s="590"/>
      <c r="H13" s="590"/>
      <c r="I13" s="590"/>
      <c r="J13" s="592"/>
      <c r="K13" s="590"/>
      <c r="L13" s="590"/>
      <c r="M13" s="590"/>
      <c r="N13" s="672">
        <f t="shared" si="1"/>
        <v>0</v>
      </c>
      <c r="O13" s="869"/>
      <c r="P13" s="869"/>
      <c r="Q13" s="577"/>
      <c r="S13" s="725">
        <f t="shared" si="3"/>
        <v>0</v>
      </c>
      <c r="T13" s="709">
        <f t="shared" ref="T13:T49" si="8">SUM(B13:D13)</f>
        <v>0</v>
      </c>
      <c r="U13" s="709">
        <f t="shared" ref="U13:U49" si="9">SUM(E13:G13)</f>
        <v>0</v>
      </c>
      <c r="V13" s="709">
        <f t="shared" ref="V13:V49" si="10">SUM(H13:J13)</f>
        <v>0</v>
      </c>
      <c r="W13" s="709">
        <f t="shared" ref="W13:W49" si="11">SUM(K13:M13)</f>
        <v>0</v>
      </c>
      <c r="Y13" s="709">
        <f t="shared" si="4"/>
        <v>0</v>
      </c>
      <c r="Z13" s="709">
        <f t="shared" si="5"/>
        <v>0</v>
      </c>
      <c r="AA13" s="709">
        <f t="shared" si="6"/>
        <v>0</v>
      </c>
      <c r="AB13" s="709">
        <f t="shared" si="7"/>
        <v>0</v>
      </c>
    </row>
    <row r="14" spans="1:28" ht="14" x14ac:dyDescent="0.2">
      <c r="A14" s="589" t="s">
        <v>755</v>
      </c>
      <c r="B14" s="592"/>
      <c r="C14" s="590"/>
      <c r="D14" s="590"/>
      <c r="E14" s="590"/>
      <c r="F14" s="592"/>
      <c r="G14" s="590"/>
      <c r="H14" s="590"/>
      <c r="I14" s="590"/>
      <c r="J14" s="592"/>
      <c r="K14" s="590"/>
      <c r="L14" s="590"/>
      <c r="M14" s="590">
        <v>33165</v>
      </c>
      <c r="N14" s="672">
        <f t="shared" si="1"/>
        <v>33165</v>
      </c>
      <c r="O14" s="869"/>
      <c r="P14" s="869"/>
      <c r="Q14" s="577"/>
      <c r="S14" s="725">
        <f t="shared" si="3"/>
        <v>33165</v>
      </c>
      <c r="T14" s="709">
        <f t="shared" si="8"/>
        <v>0</v>
      </c>
      <c r="U14" s="709">
        <f t="shared" si="9"/>
        <v>0</v>
      </c>
      <c r="V14" s="709">
        <f t="shared" si="10"/>
        <v>0</v>
      </c>
      <c r="W14" s="709">
        <f t="shared" si="11"/>
        <v>33165</v>
      </c>
      <c r="Y14" s="709">
        <f t="shared" si="4"/>
        <v>0</v>
      </c>
      <c r="Z14" s="709">
        <f t="shared" si="5"/>
        <v>0</v>
      </c>
      <c r="AA14" s="709">
        <f t="shared" si="6"/>
        <v>0</v>
      </c>
      <c r="AB14" s="709">
        <f t="shared" si="7"/>
        <v>33165</v>
      </c>
    </row>
    <row r="15" spans="1:28" ht="14" x14ac:dyDescent="0.2">
      <c r="A15" s="589" t="s">
        <v>756</v>
      </c>
      <c r="B15" s="592">
        <v>0</v>
      </c>
      <c r="C15" s="590">
        <v>0</v>
      </c>
      <c r="D15" s="590"/>
      <c r="E15" s="590"/>
      <c r="F15" s="592">
        <v>0</v>
      </c>
      <c r="G15" s="590"/>
      <c r="H15" s="590"/>
      <c r="I15" s="590">
        <v>0</v>
      </c>
      <c r="J15" s="592"/>
      <c r="K15" s="590"/>
      <c r="L15" s="590"/>
      <c r="M15" s="590">
        <v>131385</v>
      </c>
      <c r="N15" s="672">
        <f t="shared" si="1"/>
        <v>131385</v>
      </c>
      <c r="O15" s="869"/>
      <c r="P15" s="869"/>
      <c r="Q15" s="577"/>
      <c r="S15" s="725">
        <f t="shared" si="3"/>
        <v>131385</v>
      </c>
      <c r="T15" s="709">
        <f t="shared" si="8"/>
        <v>0</v>
      </c>
      <c r="U15" s="709">
        <f t="shared" si="9"/>
        <v>0</v>
      </c>
      <c r="V15" s="709">
        <f t="shared" si="10"/>
        <v>0</v>
      </c>
      <c r="W15" s="709">
        <f t="shared" si="11"/>
        <v>131385</v>
      </c>
      <c r="Y15" s="709">
        <f t="shared" si="4"/>
        <v>0</v>
      </c>
      <c r="Z15" s="709">
        <f t="shared" si="5"/>
        <v>0</v>
      </c>
      <c r="AA15" s="709">
        <f t="shared" si="6"/>
        <v>0</v>
      </c>
      <c r="AB15" s="709">
        <f t="shared" si="7"/>
        <v>131385</v>
      </c>
    </row>
    <row r="16" spans="1:28" ht="14" x14ac:dyDescent="0.2">
      <c r="A16" s="589" t="s">
        <v>757</v>
      </c>
      <c r="B16" s="592">
        <v>0</v>
      </c>
      <c r="C16" s="590">
        <v>0</v>
      </c>
      <c r="D16" s="590"/>
      <c r="E16" s="590"/>
      <c r="F16" s="592"/>
      <c r="G16" s="590"/>
      <c r="H16" s="590"/>
      <c r="I16" s="590"/>
      <c r="J16" s="592"/>
      <c r="K16" s="590"/>
      <c r="L16" s="590"/>
      <c r="M16" s="590">
        <v>19860</v>
      </c>
      <c r="N16" s="672">
        <f t="shared" si="1"/>
        <v>19860</v>
      </c>
      <c r="O16" s="869"/>
      <c r="P16" s="869"/>
      <c r="Q16" s="577"/>
      <c r="S16" s="725">
        <f t="shared" si="3"/>
        <v>19860</v>
      </c>
      <c r="T16" s="709">
        <f t="shared" si="8"/>
        <v>0</v>
      </c>
      <c r="U16" s="709">
        <f t="shared" si="9"/>
        <v>0</v>
      </c>
      <c r="V16" s="709">
        <f t="shared" si="10"/>
        <v>0</v>
      </c>
      <c r="W16" s="709">
        <f t="shared" si="11"/>
        <v>19860</v>
      </c>
      <c r="Y16" s="709">
        <f t="shared" si="4"/>
        <v>0</v>
      </c>
      <c r="Z16" s="709">
        <f t="shared" si="5"/>
        <v>0</v>
      </c>
      <c r="AA16" s="709">
        <f t="shared" si="6"/>
        <v>0</v>
      </c>
      <c r="AB16" s="709">
        <f t="shared" si="7"/>
        <v>19860</v>
      </c>
    </row>
    <row r="17" spans="1:28" ht="14" x14ac:dyDescent="0.2">
      <c r="A17" s="589" t="s">
        <v>758</v>
      </c>
      <c r="B17" s="592">
        <v>0</v>
      </c>
      <c r="C17" s="590">
        <v>0</v>
      </c>
      <c r="D17" s="590"/>
      <c r="E17" s="590"/>
      <c r="F17" s="592"/>
      <c r="G17" s="590"/>
      <c r="H17" s="590"/>
      <c r="I17" s="590"/>
      <c r="J17" s="592"/>
      <c r="K17" s="590"/>
      <c r="L17" s="590"/>
      <c r="M17" s="590">
        <v>1200</v>
      </c>
      <c r="N17" s="672">
        <f t="shared" si="1"/>
        <v>1200</v>
      </c>
      <c r="O17" s="869"/>
      <c r="P17" s="869"/>
      <c r="Q17" s="577"/>
      <c r="S17" s="725">
        <f t="shared" si="3"/>
        <v>1200</v>
      </c>
      <c r="T17" s="709">
        <f t="shared" si="8"/>
        <v>0</v>
      </c>
      <c r="U17" s="709">
        <f t="shared" si="9"/>
        <v>0</v>
      </c>
      <c r="V17" s="709">
        <f t="shared" si="10"/>
        <v>0</v>
      </c>
      <c r="W17" s="709">
        <f t="shared" si="11"/>
        <v>1200</v>
      </c>
      <c r="Y17" s="709">
        <f t="shared" si="4"/>
        <v>0</v>
      </c>
      <c r="Z17" s="709">
        <f t="shared" si="5"/>
        <v>0</v>
      </c>
      <c r="AA17" s="709">
        <f t="shared" si="6"/>
        <v>0</v>
      </c>
      <c r="AB17" s="709">
        <f t="shared" si="7"/>
        <v>1200</v>
      </c>
    </row>
    <row r="18" spans="1:28" ht="14" x14ac:dyDescent="0.2">
      <c r="A18" s="589" t="s">
        <v>759</v>
      </c>
      <c r="B18" s="592"/>
      <c r="C18" s="590"/>
      <c r="D18" s="590"/>
      <c r="E18" s="590"/>
      <c r="F18" s="592"/>
      <c r="G18" s="590"/>
      <c r="H18" s="590"/>
      <c r="I18" s="590"/>
      <c r="J18" s="592"/>
      <c r="K18" s="590"/>
      <c r="L18" s="590"/>
      <c r="M18" s="590">
        <v>11640</v>
      </c>
      <c r="N18" s="672">
        <f t="shared" si="1"/>
        <v>11640</v>
      </c>
      <c r="O18" s="869"/>
      <c r="P18" s="869"/>
      <c r="Q18" s="577"/>
      <c r="S18" s="725">
        <f t="shared" si="3"/>
        <v>11640</v>
      </c>
      <c r="T18" s="709">
        <f t="shared" si="8"/>
        <v>0</v>
      </c>
      <c r="U18" s="709">
        <f t="shared" si="9"/>
        <v>0</v>
      </c>
      <c r="V18" s="709">
        <f t="shared" si="10"/>
        <v>0</v>
      </c>
      <c r="W18" s="709">
        <f t="shared" si="11"/>
        <v>11640</v>
      </c>
      <c r="Y18" s="709">
        <f t="shared" si="4"/>
        <v>0</v>
      </c>
      <c r="Z18" s="709">
        <f t="shared" si="5"/>
        <v>0</v>
      </c>
      <c r="AA18" s="709">
        <f t="shared" si="6"/>
        <v>0</v>
      </c>
      <c r="AB18" s="709">
        <f t="shared" si="7"/>
        <v>11640</v>
      </c>
    </row>
    <row r="19" spans="1:28" ht="14" x14ac:dyDescent="0.2">
      <c r="A19" s="589" t="s">
        <v>760</v>
      </c>
      <c r="B19" s="592"/>
      <c r="C19" s="590"/>
      <c r="D19" s="590"/>
      <c r="E19" s="590"/>
      <c r="F19" s="592"/>
      <c r="G19" s="590"/>
      <c r="H19" s="590"/>
      <c r="I19" s="590"/>
      <c r="J19" s="592"/>
      <c r="K19" s="590"/>
      <c r="L19" s="590"/>
      <c r="M19" s="590"/>
      <c r="N19" s="672">
        <f t="shared" si="1"/>
        <v>0</v>
      </c>
      <c r="O19" s="869"/>
      <c r="P19" s="869"/>
      <c r="Q19" s="577"/>
      <c r="S19" s="725">
        <f t="shared" si="3"/>
        <v>0</v>
      </c>
      <c r="T19" s="709">
        <f t="shared" si="8"/>
        <v>0</v>
      </c>
      <c r="U19" s="709">
        <f t="shared" si="9"/>
        <v>0</v>
      </c>
      <c r="V19" s="709">
        <f t="shared" si="10"/>
        <v>0</v>
      </c>
      <c r="W19" s="709">
        <f t="shared" si="11"/>
        <v>0</v>
      </c>
      <c r="Y19" s="709">
        <f t="shared" si="4"/>
        <v>0</v>
      </c>
      <c r="Z19" s="709">
        <f t="shared" si="5"/>
        <v>0</v>
      </c>
      <c r="AA19" s="709">
        <f t="shared" si="6"/>
        <v>0</v>
      </c>
      <c r="AB19" s="709">
        <f t="shared" si="7"/>
        <v>0</v>
      </c>
    </row>
    <row r="20" spans="1:28" ht="14" x14ac:dyDescent="0.2">
      <c r="A20" s="589" t="s">
        <v>761</v>
      </c>
      <c r="B20" s="590"/>
      <c r="C20" s="590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672">
        <f t="shared" si="1"/>
        <v>0</v>
      </c>
      <c r="O20" s="869"/>
      <c r="P20" s="869"/>
      <c r="Q20" s="577"/>
      <c r="S20" s="725">
        <f t="shared" si="3"/>
        <v>0</v>
      </c>
      <c r="T20" s="709">
        <f t="shared" si="8"/>
        <v>0</v>
      </c>
      <c r="U20" s="709">
        <f t="shared" si="9"/>
        <v>0</v>
      </c>
      <c r="V20" s="709">
        <f t="shared" si="10"/>
        <v>0</v>
      </c>
      <c r="W20" s="709">
        <f t="shared" si="11"/>
        <v>0</v>
      </c>
      <c r="Y20" s="709">
        <f t="shared" si="4"/>
        <v>0</v>
      </c>
      <c r="Z20" s="709">
        <f t="shared" si="5"/>
        <v>0</v>
      </c>
      <c r="AA20" s="709">
        <f t="shared" si="6"/>
        <v>0</v>
      </c>
      <c r="AB20" s="709">
        <f t="shared" si="7"/>
        <v>0</v>
      </c>
    </row>
    <row r="21" spans="1:28" ht="14" x14ac:dyDescent="0.2">
      <c r="A21" s="589" t="s">
        <v>190</v>
      </c>
      <c r="B21" s="590"/>
      <c r="C21" s="590"/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672">
        <f t="shared" ref="N21:N22" si="12">SUM(B21:M21)</f>
        <v>0</v>
      </c>
      <c r="O21" s="869"/>
      <c r="P21" s="869"/>
      <c r="Q21" s="577"/>
      <c r="S21" s="725">
        <f t="shared" si="3"/>
        <v>0</v>
      </c>
      <c r="T21" s="709">
        <f t="shared" si="8"/>
        <v>0</v>
      </c>
      <c r="U21" s="709">
        <f t="shared" si="9"/>
        <v>0</v>
      </c>
      <c r="V21" s="709">
        <f t="shared" si="10"/>
        <v>0</v>
      </c>
      <c r="W21" s="709">
        <f t="shared" si="11"/>
        <v>0</v>
      </c>
      <c r="Y21" s="709">
        <f t="shared" si="4"/>
        <v>0</v>
      </c>
      <c r="Z21" s="709">
        <f t="shared" si="5"/>
        <v>0</v>
      </c>
      <c r="AA21" s="709">
        <f t="shared" si="6"/>
        <v>0</v>
      </c>
      <c r="AB21" s="709">
        <f t="shared" si="7"/>
        <v>0</v>
      </c>
    </row>
    <row r="22" spans="1:28" ht="14" x14ac:dyDescent="0.2">
      <c r="A22" s="589" t="s">
        <v>762</v>
      </c>
      <c r="B22" s="592"/>
      <c r="C22" s="590"/>
      <c r="D22" s="590"/>
      <c r="E22" s="590"/>
      <c r="F22" s="592"/>
      <c r="G22" s="590"/>
      <c r="H22" s="590"/>
      <c r="I22" s="590"/>
      <c r="J22" s="592"/>
      <c r="K22" s="590"/>
      <c r="L22" s="590"/>
      <c r="M22" s="590"/>
      <c r="N22" s="672">
        <f t="shared" si="12"/>
        <v>0</v>
      </c>
      <c r="O22" s="869"/>
      <c r="P22" s="869"/>
      <c r="Q22" s="577"/>
      <c r="S22" s="725">
        <f t="shared" si="3"/>
        <v>0</v>
      </c>
      <c r="T22" s="709">
        <f t="shared" si="8"/>
        <v>0</v>
      </c>
      <c r="U22" s="709">
        <f t="shared" si="9"/>
        <v>0</v>
      </c>
      <c r="V22" s="709">
        <f t="shared" si="10"/>
        <v>0</v>
      </c>
      <c r="W22" s="709">
        <f t="shared" si="11"/>
        <v>0</v>
      </c>
      <c r="Y22" s="709">
        <f t="shared" si="4"/>
        <v>0</v>
      </c>
      <c r="Z22" s="709">
        <f t="shared" si="5"/>
        <v>0</v>
      </c>
      <c r="AA22" s="709">
        <f t="shared" si="6"/>
        <v>0</v>
      </c>
      <c r="AB22" s="709">
        <f t="shared" si="7"/>
        <v>0</v>
      </c>
    </row>
    <row r="23" spans="1:28" ht="14" x14ac:dyDescent="0.2">
      <c r="A23" s="593" t="s">
        <v>763</v>
      </c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672">
        <f>SUM(B23:M23)</f>
        <v>0</v>
      </c>
      <c r="O23" s="869"/>
      <c r="P23" s="869"/>
      <c r="Q23" s="577"/>
      <c r="S23" s="725">
        <f t="shared" si="3"/>
        <v>0</v>
      </c>
      <c r="T23" s="709">
        <f t="shared" si="8"/>
        <v>0</v>
      </c>
      <c r="U23" s="709">
        <f t="shared" si="9"/>
        <v>0</v>
      </c>
      <c r="V23" s="709">
        <f t="shared" si="10"/>
        <v>0</v>
      </c>
      <c r="W23" s="709">
        <f t="shared" si="11"/>
        <v>0</v>
      </c>
      <c r="Y23" s="709">
        <f t="shared" si="4"/>
        <v>0</v>
      </c>
      <c r="Z23" s="709">
        <f t="shared" si="5"/>
        <v>0</v>
      </c>
      <c r="AA23" s="709">
        <f t="shared" si="6"/>
        <v>0</v>
      </c>
      <c r="AB23" s="709">
        <f t="shared" si="7"/>
        <v>0</v>
      </c>
    </row>
    <row r="24" spans="1:28" ht="14" x14ac:dyDescent="0.2">
      <c r="A24" s="593" t="s">
        <v>764</v>
      </c>
      <c r="B24" s="592"/>
      <c r="C24" s="590"/>
      <c r="D24" s="590"/>
      <c r="E24" s="590">
        <v>55147.5</v>
      </c>
      <c r="F24" s="590">
        <v>18382.5</v>
      </c>
      <c r="G24" s="590">
        <v>18382.5</v>
      </c>
      <c r="H24" s="590">
        <v>18382.5</v>
      </c>
      <c r="I24" s="590">
        <v>18382.5</v>
      </c>
      <c r="J24" s="590">
        <v>18382.5</v>
      </c>
      <c r="K24" s="590">
        <v>18382.5</v>
      </c>
      <c r="L24" s="895">
        <f>18382.5*2</f>
        <v>36765</v>
      </c>
      <c r="M24" s="590">
        <v>18382.5</v>
      </c>
      <c r="N24" s="672">
        <f t="shared" ref="N24:N27" si="13">SUM(B24:M24)</f>
        <v>220590</v>
      </c>
      <c r="O24" s="869"/>
      <c r="P24" s="869"/>
      <c r="Q24" s="577"/>
      <c r="S24" s="725">
        <f t="shared" si="3"/>
        <v>220590</v>
      </c>
      <c r="T24" s="709">
        <f t="shared" si="8"/>
        <v>0</v>
      </c>
      <c r="U24" s="709">
        <f t="shared" si="9"/>
        <v>91912.5</v>
      </c>
      <c r="V24" s="709">
        <f t="shared" si="10"/>
        <v>55147.5</v>
      </c>
      <c r="W24" s="709">
        <f t="shared" si="11"/>
        <v>73530</v>
      </c>
      <c r="Y24" s="709">
        <f t="shared" si="4"/>
        <v>0</v>
      </c>
      <c r="Z24" s="709">
        <f t="shared" si="5"/>
        <v>91912.5</v>
      </c>
      <c r="AA24" s="709">
        <f t="shared" si="6"/>
        <v>147060</v>
      </c>
      <c r="AB24" s="709">
        <f t="shared" si="7"/>
        <v>220590</v>
      </c>
    </row>
    <row r="25" spans="1:28" ht="14" x14ac:dyDescent="0.2">
      <c r="A25" s="593"/>
      <c r="B25" s="592"/>
      <c r="C25" s="590"/>
      <c r="D25" s="590"/>
      <c r="E25" s="590"/>
      <c r="F25" s="592"/>
      <c r="G25" s="590"/>
      <c r="H25" s="590"/>
      <c r="I25" s="590"/>
      <c r="J25" s="592"/>
      <c r="K25" s="590"/>
      <c r="L25" s="590"/>
      <c r="M25" s="590"/>
      <c r="N25" s="672">
        <f t="shared" si="13"/>
        <v>0</v>
      </c>
      <c r="O25" s="869"/>
      <c r="P25" s="869"/>
      <c r="Q25" s="577"/>
      <c r="S25" s="725">
        <f t="shared" si="3"/>
        <v>0</v>
      </c>
      <c r="T25" s="709">
        <f t="shared" si="8"/>
        <v>0</v>
      </c>
      <c r="U25" s="709">
        <f t="shared" si="9"/>
        <v>0</v>
      </c>
      <c r="V25" s="709">
        <f t="shared" si="10"/>
        <v>0</v>
      </c>
      <c r="W25" s="709">
        <f t="shared" si="11"/>
        <v>0</v>
      </c>
      <c r="Y25" s="709">
        <f t="shared" si="4"/>
        <v>0</v>
      </c>
      <c r="Z25" s="709">
        <f t="shared" si="5"/>
        <v>0</v>
      </c>
      <c r="AA25" s="709">
        <f t="shared" si="6"/>
        <v>0</v>
      </c>
      <c r="AB25" s="709">
        <f t="shared" si="7"/>
        <v>0</v>
      </c>
    </row>
    <row r="26" spans="1:28" ht="14" x14ac:dyDescent="0.2">
      <c r="A26" s="593"/>
      <c r="B26" s="592"/>
      <c r="C26" s="590"/>
      <c r="D26" s="590"/>
      <c r="E26" s="590"/>
      <c r="F26" s="592"/>
      <c r="G26" s="590"/>
      <c r="H26" s="590"/>
      <c r="I26" s="590"/>
      <c r="J26" s="592"/>
      <c r="K26" s="590"/>
      <c r="L26" s="590"/>
      <c r="M26" s="590"/>
      <c r="N26" s="672">
        <f t="shared" si="13"/>
        <v>0</v>
      </c>
      <c r="O26" s="869"/>
      <c r="P26" s="869"/>
      <c r="Q26" s="577"/>
      <c r="S26" s="725">
        <f t="shared" si="3"/>
        <v>0</v>
      </c>
      <c r="T26" s="709">
        <f t="shared" si="8"/>
        <v>0</v>
      </c>
      <c r="U26" s="709">
        <f t="shared" si="9"/>
        <v>0</v>
      </c>
      <c r="V26" s="709">
        <f t="shared" si="10"/>
        <v>0</v>
      </c>
      <c r="W26" s="709">
        <f t="shared" si="11"/>
        <v>0</v>
      </c>
      <c r="Y26" s="709">
        <f t="shared" si="4"/>
        <v>0</v>
      </c>
      <c r="Z26" s="709">
        <f t="shared" si="5"/>
        <v>0</v>
      </c>
      <c r="AA26" s="709">
        <f t="shared" si="6"/>
        <v>0</v>
      </c>
      <c r="AB26" s="709">
        <f t="shared" si="7"/>
        <v>0</v>
      </c>
    </row>
    <row r="27" spans="1:28" ht="14" x14ac:dyDescent="0.2">
      <c r="A27" s="593"/>
      <c r="B27" s="592"/>
      <c r="C27" s="590"/>
      <c r="D27" s="590"/>
      <c r="E27" s="590"/>
      <c r="F27" s="592"/>
      <c r="G27" s="590"/>
      <c r="H27" s="590"/>
      <c r="I27" s="590"/>
      <c r="J27" s="592"/>
      <c r="K27" s="590"/>
      <c r="L27" s="590"/>
      <c r="M27" s="590"/>
      <c r="N27" s="672">
        <f t="shared" si="13"/>
        <v>0</v>
      </c>
      <c r="O27" s="869"/>
      <c r="P27" s="869"/>
      <c r="Q27" s="577"/>
      <c r="S27" s="725">
        <f t="shared" si="3"/>
        <v>0</v>
      </c>
      <c r="T27" s="709">
        <f t="shared" si="8"/>
        <v>0</v>
      </c>
      <c r="U27" s="709">
        <f t="shared" si="9"/>
        <v>0</v>
      </c>
      <c r="V27" s="709">
        <f t="shared" si="10"/>
        <v>0</v>
      </c>
      <c r="W27" s="709">
        <f t="shared" si="11"/>
        <v>0</v>
      </c>
      <c r="Y27" s="709">
        <f t="shared" si="4"/>
        <v>0</v>
      </c>
      <c r="Z27" s="709">
        <f t="shared" si="5"/>
        <v>0</v>
      </c>
      <c r="AA27" s="709">
        <f t="shared" si="6"/>
        <v>0</v>
      </c>
      <c r="AB27" s="709">
        <f t="shared" si="7"/>
        <v>0</v>
      </c>
    </row>
    <row r="28" spans="1:28" ht="15" thickBot="1" x14ac:dyDescent="0.25">
      <c r="A28" s="578" t="s">
        <v>765</v>
      </c>
      <c r="B28" s="783">
        <f>SUM(B10:B27)</f>
        <v>0</v>
      </c>
      <c r="C28" s="783">
        <f t="shared" ref="C28:N28" si="14">SUM(C10:C27)</f>
        <v>232408.08333333334</v>
      </c>
      <c r="D28" s="783">
        <f t="shared" si="14"/>
        <v>232408.08333333334</v>
      </c>
      <c r="E28" s="783">
        <f t="shared" si="14"/>
        <v>287555.58333333337</v>
      </c>
      <c r="F28" s="783">
        <f t="shared" si="14"/>
        <v>250790.58333333334</v>
      </c>
      <c r="G28" s="783">
        <f t="shared" si="14"/>
        <v>250790.58333333334</v>
      </c>
      <c r="H28" s="783">
        <f t="shared" si="14"/>
        <v>250790.58333333334</v>
      </c>
      <c r="I28" s="783">
        <f t="shared" si="14"/>
        <v>250790.58333333334</v>
      </c>
      <c r="J28" s="783">
        <f t="shared" si="14"/>
        <v>250790.58333333334</v>
      </c>
      <c r="K28" s="783">
        <f t="shared" si="14"/>
        <v>250790.58333333334</v>
      </c>
      <c r="L28" s="783">
        <f t="shared" si="14"/>
        <v>269173.08333333337</v>
      </c>
      <c r="M28" s="783">
        <f t="shared" si="14"/>
        <v>680449.5</v>
      </c>
      <c r="N28" s="636">
        <f t="shared" si="14"/>
        <v>3206737.8333333335</v>
      </c>
      <c r="O28" s="698">
        <f>IF(B2="Amended Approved",'Sch BB-6'!H34,IF(B2="Final",'Sch BB-6'!G34,'Sch BB-6'!F34))</f>
        <v>3206738</v>
      </c>
      <c r="P28" s="636">
        <f>N28-O28</f>
        <v>-0.16666666651144624</v>
      </c>
      <c r="Q28" s="577"/>
      <c r="S28" s="724">
        <f t="shared" si="3"/>
        <v>3206737.8333333335</v>
      </c>
      <c r="T28" s="633">
        <f t="shared" si="8"/>
        <v>464816.16666666669</v>
      </c>
      <c r="U28" s="633">
        <f t="shared" si="9"/>
        <v>789136.75000000012</v>
      </c>
      <c r="V28" s="633">
        <f t="shared" si="10"/>
        <v>752371.75</v>
      </c>
      <c r="W28" s="633">
        <f t="shared" si="11"/>
        <v>1200413.1666666667</v>
      </c>
      <c r="Y28" s="633">
        <f t="shared" ref="Y28" si="15">+T28</f>
        <v>464816.16666666669</v>
      </c>
      <c r="Z28" s="633">
        <f>SUM(Z10:Z27)</f>
        <v>1253952.9166666667</v>
      </c>
      <c r="AA28" s="633">
        <f t="shared" ref="AA28:AB28" si="16">SUM(AA10:AA27)</f>
        <v>2006324.6666666667</v>
      </c>
      <c r="AB28" s="633">
        <f t="shared" si="16"/>
        <v>3206737.8333333335</v>
      </c>
    </row>
    <row r="29" spans="1:28" ht="15" thickTop="1" x14ac:dyDescent="0.2">
      <c r="A29" s="578" t="s">
        <v>766</v>
      </c>
      <c r="B29" s="782">
        <f>B28</f>
        <v>0</v>
      </c>
      <c r="C29" s="782">
        <f>B29+C28</f>
        <v>232408.08333333334</v>
      </c>
      <c r="D29" s="782">
        <f t="shared" ref="D29:M29" si="17">C29+D28</f>
        <v>464816.16666666669</v>
      </c>
      <c r="E29" s="782">
        <f t="shared" si="17"/>
        <v>752371.75</v>
      </c>
      <c r="F29" s="782">
        <f t="shared" si="17"/>
        <v>1003162.3333333334</v>
      </c>
      <c r="G29" s="782">
        <f t="shared" si="17"/>
        <v>1253952.9166666667</v>
      </c>
      <c r="H29" s="782">
        <f t="shared" si="17"/>
        <v>1504743.5</v>
      </c>
      <c r="I29" s="782">
        <f t="shared" si="17"/>
        <v>1755534.0833333333</v>
      </c>
      <c r="J29" s="782">
        <f t="shared" si="17"/>
        <v>2006324.6666666665</v>
      </c>
      <c r="K29" s="782">
        <f t="shared" si="17"/>
        <v>2257115.25</v>
      </c>
      <c r="L29" s="782">
        <f t="shared" si="17"/>
        <v>2526288.3333333335</v>
      </c>
      <c r="M29" s="782">
        <f t="shared" si="17"/>
        <v>3206737.8333333335</v>
      </c>
      <c r="N29" s="595"/>
      <c r="O29" s="891" t="str">
        <f>+B2</f>
        <v>Final</v>
      </c>
      <c r="P29" s="595"/>
      <c r="Q29" s="577"/>
      <c r="S29" s="724">
        <f t="shared" si="3"/>
        <v>6931831.583333334</v>
      </c>
      <c r="T29" s="594">
        <f>+T28</f>
        <v>464816.16666666669</v>
      </c>
      <c r="U29" s="594">
        <f>+U28+T29</f>
        <v>1253952.9166666667</v>
      </c>
      <c r="V29" s="594">
        <f>+V28+U29</f>
        <v>2006324.6666666667</v>
      </c>
      <c r="W29" s="594">
        <f>+W28+V29</f>
        <v>3206737.8333333335</v>
      </c>
      <c r="Y29" s="597">
        <f>IFERROR(Y28/$N$28,"")</f>
        <v>0.1449498496057286</v>
      </c>
      <c r="Z29" s="597">
        <f>IFERROR(Z28/$N$28,"")</f>
        <v>0.39103692968976211</v>
      </c>
      <c r="AA29" s="597">
        <f>IFERROR(AA28/$N$28,"")</f>
        <v>0.62565908750361932</v>
      </c>
      <c r="AB29" s="597">
        <f>IFERROR(AB28/$N$28,"")</f>
        <v>1</v>
      </c>
    </row>
    <row r="30" spans="1:28" ht="14" x14ac:dyDescent="0.2">
      <c r="A30" s="596" t="s">
        <v>767</v>
      </c>
      <c r="B30" s="789">
        <f>IFERROR(B29/$N$28,"")</f>
        <v>0</v>
      </c>
      <c r="C30" s="789">
        <f>IFERROR(C29/$N$28,"")</f>
        <v>7.2474924802864299E-2</v>
      </c>
      <c r="D30" s="789">
        <f t="shared" ref="D30:M30" si="18">IFERROR(D29/$N$28,"")</f>
        <v>0.1449498496057286</v>
      </c>
      <c r="E30" s="789">
        <f t="shared" si="18"/>
        <v>0.23462215781385723</v>
      </c>
      <c r="F30" s="789">
        <f t="shared" si="18"/>
        <v>0.31282954375180966</v>
      </c>
      <c r="G30" s="789">
        <f t="shared" si="18"/>
        <v>0.39103692968976211</v>
      </c>
      <c r="H30" s="789">
        <f t="shared" si="18"/>
        <v>0.46924431562771446</v>
      </c>
      <c r="I30" s="789">
        <f t="shared" si="18"/>
        <v>0.54745170156566691</v>
      </c>
      <c r="J30" s="789">
        <f t="shared" si="18"/>
        <v>0.6256590875036192</v>
      </c>
      <c r="K30" s="789">
        <f t="shared" si="18"/>
        <v>0.70386647344157172</v>
      </c>
      <c r="L30" s="789">
        <f t="shared" si="18"/>
        <v>0.7878063205146123</v>
      </c>
      <c r="M30" s="789">
        <f t="shared" si="18"/>
        <v>1</v>
      </c>
      <c r="N30" s="595"/>
      <c r="O30" s="891" t="s">
        <v>1099</v>
      </c>
      <c r="P30" s="595"/>
      <c r="Q30" s="577"/>
      <c r="S30" s="728" t="s">
        <v>1023</v>
      </c>
      <c r="T30" s="597">
        <f t="shared" ref="T30:W30" si="19">IFERROR(T29/$N$28,"")</f>
        <v>0.1449498496057286</v>
      </c>
      <c r="U30" s="597">
        <f t="shared" si="19"/>
        <v>0.39103692968976211</v>
      </c>
      <c r="V30" s="597">
        <f t="shared" si="19"/>
        <v>0.62565908750361932</v>
      </c>
      <c r="W30" s="597">
        <f t="shared" si="19"/>
        <v>1</v>
      </c>
    </row>
    <row r="31" spans="1:28" ht="15" thickBot="1" x14ac:dyDescent="0.25">
      <c r="A31" s="596"/>
      <c r="B31" s="598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600"/>
      <c r="O31" s="600"/>
      <c r="P31" s="600"/>
      <c r="Q31" s="577"/>
      <c r="S31" s="632"/>
      <c r="T31" s="624"/>
      <c r="U31" s="624"/>
      <c r="V31" s="624"/>
      <c r="W31" s="624"/>
      <c r="Y31" s="624"/>
      <c r="Z31" s="624"/>
      <c r="AA31" s="624"/>
      <c r="AB31" s="624"/>
    </row>
    <row r="32" spans="1:28" ht="30" thickBot="1" x14ac:dyDescent="0.25">
      <c r="A32" s="578"/>
      <c r="B32" s="581" t="s">
        <v>730</v>
      </c>
      <c r="C32" s="581" t="s">
        <v>730</v>
      </c>
      <c r="D32" s="581" t="s">
        <v>730</v>
      </c>
      <c r="E32" s="581" t="s">
        <v>730</v>
      </c>
      <c r="F32" s="581" t="s">
        <v>730</v>
      </c>
      <c r="G32" s="581" t="s">
        <v>730</v>
      </c>
      <c r="H32" s="581" t="s">
        <v>730</v>
      </c>
      <c r="I32" s="581" t="s">
        <v>730</v>
      </c>
      <c r="J32" s="581" t="s">
        <v>730</v>
      </c>
      <c r="K32" s="581" t="s">
        <v>730</v>
      </c>
      <c r="L32" s="581" t="s">
        <v>730</v>
      </c>
      <c r="M32" s="581" t="s">
        <v>730</v>
      </c>
      <c r="N32" s="582" t="s">
        <v>731</v>
      </c>
      <c r="O32" s="582" t="s">
        <v>768</v>
      </c>
      <c r="P32" s="601"/>
      <c r="Q32" s="577"/>
      <c r="S32" s="632"/>
      <c r="T32" s="973" t="s">
        <v>1025</v>
      </c>
      <c r="U32" s="974"/>
      <c r="V32" s="974"/>
      <c r="W32" s="975"/>
      <c r="Y32" s="973" t="s">
        <v>1031</v>
      </c>
      <c r="Z32" s="974"/>
      <c r="AA32" s="974"/>
      <c r="AB32" s="975"/>
    </row>
    <row r="33" spans="1:28" ht="16" thickBot="1" x14ac:dyDescent="0.25">
      <c r="A33" s="580"/>
      <c r="B33" s="583" t="s">
        <v>733</v>
      </c>
      <c r="C33" s="583" t="s">
        <v>734</v>
      </c>
      <c r="D33" s="583" t="s">
        <v>735</v>
      </c>
      <c r="E33" s="583" t="s">
        <v>736</v>
      </c>
      <c r="F33" s="583" t="s">
        <v>737</v>
      </c>
      <c r="G33" s="583" t="s">
        <v>738</v>
      </c>
      <c r="H33" s="583" t="s">
        <v>739</v>
      </c>
      <c r="I33" s="583" t="s">
        <v>740</v>
      </c>
      <c r="J33" s="583" t="s">
        <v>741</v>
      </c>
      <c r="K33" s="583" t="s">
        <v>742</v>
      </c>
      <c r="L33" s="583" t="s">
        <v>743</v>
      </c>
      <c r="M33" s="583" t="s">
        <v>744</v>
      </c>
      <c r="N33" s="584" t="s">
        <v>745</v>
      </c>
      <c r="O33" s="584" t="s">
        <v>975</v>
      </c>
      <c r="P33" s="585" t="s">
        <v>746</v>
      </c>
      <c r="Q33" s="577"/>
      <c r="S33" s="632"/>
      <c r="T33" s="629" t="s">
        <v>747</v>
      </c>
      <c r="U33" s="630" t="s">
        <v>748</v>
      </c>
      <c r="V33" s="630" t="s">
        <v>749</v>
      </c>
      <c r="W33" s="631" t="s">
        <v>750</v>
      </c>
      <c r="Y33" s="731" t="s">
        <v>747</v>
      </c>
      <c r="Z33" s="732" t="s">
        <v>748</v>
      </c>
      <c r="AA33" s="732" t="s">
        <v>749</v>
      </c>
      <c r="AB33" s="733" t="s">
        <v>750</v>
      </c>
    </row>
    <row r="34" spans="1:28" ht="14" x14ac:dyDescent="0.2">
      <c r="A34" s="586" t="s">
        <v>653</v>
      </c>
      <c r="B34" s="865"/>
      <c r="C34" s="866"/>
      <c r="D34" s="866"/>
      <c r="E34" s="866"/>
      <c r="F34" s="866"/>
      <c r="G34" s="866"/>
      <c r="H34" s="866"/>
      <c r="I34" s="866"/>
      <c r="J34" s="866"/>
      <c r="K34" s="866"/>
      <c r="L34" s="866"/>
      <c r="M34" s="866"/>
      <c r="N34" s="867">
        <f>SUM(B34:M34)</f>
        <v>0</v>
      </c>
      <c r="O34" s="867"/>
      <c r="P34" s="867"/>
      <c r="Q34" s="577"/>
      <c r="S34" s="632"/>
      <c r="T34" s="586" t="s">
        <v>653</v>
      </c>
      <c r="U34" s="624"/>
      <c r="V34" s="624"/>
      <c r="W34" s="624"/>
      <c r="Y34" s="586" t="s">
        <v>653</v>
      </c>
      <c r="Z34" s="624"/>
      <c r="AA34" s="624"/>
      <c r="AB34" s="624"/>
    </row>
    <row r="35" spans="1:28" ht="14" x14ac:dyDescent="0.2">
      <c r="A35" s="589" t="s">
        <v>410</v>
      </c>
      <c r="B35" s="590">
        <f>812475/12</f>
        <v>67706.25</v>
      </c>
      <c r="C35" s="590">
        <f t="shared" ref="C35:M35" si="20">812475/12</f>
        <v>67706.25</v>
      </c>
      <c r="D35" s="590">
        <f t="shared" si="20"/>
        <v>67706.25</v>
      </c>
      <c r="E35" s="590">
        <f t="shared" si="20"/>
        <v>67706.25</v>
      </c>
      <c r="F35" s="590">
        <f t="shared" si="20"/>
        <v>67706.25</v>
      </c>
      <c r="G35" s="590">
        <f t="shared" si="20"/>
        <v>67706.25</v>
      </c>
      <c r="H35" s="590">
        <f t="shared" si="20"/>
        <v>67706.25</v>
      </c>
      <c r="I35" s="590">
        <f t="shared" si="20"/>
        <v>67706.25</v>
      </c>
      <c r="J35" s="590">
        <f t="shared" si="20"/>
        <v>67706.25</v>
      </c>
      <c r="K35" s="590">
        <f t="shared" si="20"/>
        <v>67706.25</v>
      </c>
      <c r="L35" s="590">
        <f t="shared" si="20"/>
        <v>67706.25</v>
      </c>
      <c r="M35" s="590">
        <f t="shared" si="20"/>
        <v>67706.25</v>
      </c>
      <c r="N35" s="671">
        <f>SUM(B35:M35)</f>
        <v>812475</v>
      </c>
      <c r="O35" s="870"/>
      <c r="P35" s="871"/>
      <c r="Q35" s="577"/>
      <c r="S35" s="724">
        <f t="shared" si="3"/>
        <v>812475</v>
      </c>
      <c r="T35" s="632">
        <f t="shared" si="8"/>
        <v>203118.75</v>
      </c>
      <c r="U35" s="632">
        <f t="shared" si="9"/>
        <v>203118.75</v>
      </c>
      <c r="V35" s="632">
        <f t="shared" si="10"/>
        <v>203118.75</v>
      </c>
      <c r="W35" s="632">
        <f t="shared" si="11"/>
        <v>203118.75</v>
      </c>
      <c r="Y35" s="632">
        <f t="shared" ref="Y35:Y47" si="21">+T35</f>
        <v>203118.75</v>
      </c>
      <c r="Z35" s="632">
        <f t="shared" ref="Z35:Z47" si="22">SUM(T35:U35)</f>
        <v>406237.5</v>
      </c>
      <c r="AA35" s="632">
        <f t="shared" ref="AA35:AA47" si="23">SUM(T35:V35)</f>
        <v>609356.25</v>
      </c>
      <c r="AB35" s="632">
        <f t="shared" ref="AB35:AB47" si="24">SUM(T35:W35)</f>
        <v>812475</v>
      </c>
    </row>
    <row r="36" spans="1:28" ht="14" x14ac:dyDescent="0.2">
      <c r="A36" s="589" t="s">
        <v>412</v>
      </c>
      <c r="B36" s="590">
        <f>292056/12</f>
        <v>24338</v>
      </c>
      <c r="C36" s="590">
        <f t="shared" ref="C36:M36" si="25">292056/12</f>
        <v>24338</v>
      </c>
      <c r="D36" s="590">
        <f t="shared" si="25"/>
        <v>24338</v>
      </c>
      <c r="E36" s="590">
        <f t="shared" si="25"/>
        <v>24338</v>
      </c>
      <c r="F36" s="590">
        <f t="shared" si="25"/>
        <v>24338</v>
      </c>
      <c r="G36" s="590">
        <f t="shared" si="25"/>
        <v>24338</v>
      </c>
      <c r="H36" s="590">
        <f t="shared" si="25"/>
        <v>24338</v>
      </c>
      <c r="I36" s="590">
        <f t="shared" si="25"/>
        <v>24338</v>
      </c>
      <c r="J36" s="590">
        <f t="shared" si="25"/>
        <v>24338</v>
      </c>
      <c r="K36" s="590">
        <f t="shared" si="25"/>
        <v>24338</v>
      </c>
      <c r="L36" s="590">
        <f t="shared" si="25"/>
        <v>24338</v>
      </c>
      <c r="M36" s="590">
        <f t="shared" si="25"/>
        <v>24338</v>
      </c>
      <c r="N36" s="591">
        <f>SUM(B36:M36)</f>
        <v>292056</v>
      </c>
      <c r="O36" s="870"/>
      <c r="P36" s="871"/>
      <c r="Q36" s="577"/>
      <c r="S36" s="725">
        <f t="shared" si="3"/>
        <v>292056</v>
      </c>
      <c r="T36" s="624">
        <f t="shared" si="8"/>
        <v>73014</v>
      </c>
      <c r="U36" s="624">
        <f t="shared" si="9"/>
        <v>73014</v>
      </c>
      <c r="V36" s="624">
        <f t="shared" si="10"/>
        <v>73014</v>
      </c>
      <c r="W36" s="624">
        <f t="shared" si="11"/>
        <v>73014</v>
      </c>
      <c r="Y36" s="624">
        <f t="shared" si="21"/>
        <v>73014</v>
      </c>
      <c r="Z36" s="624">
        <f t="shared" si="22"/>
        <v>146028</v>
      </c>
      <c r="AA36" s="624">
        <f t="shared" si="23"/>
        <v>219042</v>
      </c>
      <c r="AB36" s="624">
        <f t="shared" si="24"/>
        <v>292056</v>
      </c>
    </row>
    <row r="37" spans="1:28" ht="14" x14ac:dyDescent="0.2">
      <c r="A37" s="589" t="s">
        <v>591</v>
      </c>
      <c r="B37" s="590">
        <f>(726600+24750)/12</f>
        <v>62612.5</v>
      </c>
      <c r="C37" s="590">
        <f t="shared" ref="C37:M37" si="26">(726600+24750)/12</f>
        <v>62612.5</v>
      </c>
      <c r="D37" s="590">
        <f t="shared" si="26"/>
        <v>62612.5</v>
      </c>
      <c r="E37" s="590">
        <f t="shared" si="26"/>
        <v>62612.5</v>
      </c>
      <c r="F37" s="590">
        <f t="shared" si="26"/>
        <v>62612.5</v>
      </c>
      <c r="G37" s="590">
        <f t="shared" si="26"/>
        <v>62612.5</v>
      </c>
      <c r="H37" s="590">
        <f t="shared" si="26"/>
        <v>62612.5</v>
      </c>
      <c r="I37" s="590">
        <f t="shared" si="26"/>
        <v>62612.5</v>
      </c>
      <c r="J37" s="590">
        <f t="shared" si="26"/>
        <v>62612.5</v>
      </c>
      <c r="K37" s="590">
        <f t="shared" si="26"/>
        <v>62612.5</v>
      </c>
      <c r="L37" s="590">
        <f t="shared" si="26"/>
        <v>62612.5</v>
      </c>
      <c r="M37" s="590">
        <f t="shared" si="26"/>
        <v>62612.5</v>
      </c>
      <c r="N37" s="591">
        <f>SUM(B37:M37)</f>
        <v>751350</v>
      </c>
      <c r="O37" s="870"/>
      <c r="P37" s="871"/>
      <c r="Q37" s="577"/>
      <c r="S37" s="725">
        <f t="shared" si="3"/>
        <v>751350</v>
      </c>
      <c r="T37" s="624">
        <f t="shared" si="8"/>
        <v>187837.5</v>
      </c>
      <c r="U37" s="624">
        <f t="shared" si="9"/>
        <v>187837.5</v>
      </c>
      <c r="V37" s="624">
        <f t="shared" si="10"/>
        <v>187837.5</v>
      </c>
      <c r="W37" s="624">
        <f t="shared" si="11"/>
        <v>187837.5</v>
      </c>
      <c r="Y37" s="624">
        <f t="shared" si="21"/>
        <v>187837.5</v>
      </c>
      <c r="Z37" s="624">
        <f t="shared" si="22"/>
        <v>375675</v>
      </c>
      <c r="AA37" s="624">
        <f t="shared" si="23"/>
        <v>563512.5</v>
      </c>
      <c r="AB37" s="624">
        <f t="shared" si="24"/>
        <v>751350</v>
      </c>
    </row>
    <row r="38" spans="1:28" ht="14" x14ac:dyDescent="0.2">
      <c r="A38" s="589" t="s">
        <v>415</v>
      </c>
      <c r="B38" s="590">
        <f>(441170/12)+70850</f>
        <v>107614.16666666666</v>
      </c>
      <c r="C38" s="590">
        <f t="shared" ref="C38:M38" si="27">441170/12</f>
        <v>36764.166666666664</v>
      </c>
      <c r="D38" s="590">
        <f t="shared" si="27"/>
        <v>36764.166666666664</v>
      </c>
      <c r="E38" s="590">
        <f t="shared" si="27"/>
        <v>36764.166666666664</v>
      </c>
      <c r="F38" s="590">
        <f t="shared" si="27"/>
        <v>36764.166666666664</v>
      </c>
      <c r="G38" s="590">
        <f t="shared" si="27"/>
        <v>36764.166666666664</v>
      </c>
      <c r="H38" s="590">
        <f t="shared" si="27"/>
        <v>36764.166666666664</v>
      </c>
      <c r="I38" s="590">
        <f t="shared" si="27"/>
        <v>36764.166666666664</v>
      </c>
      <c r="J38" s="590">
        <f t="shared" si="27"/>
        <v>36764.166666666664</v>
      </c>
      <c r="K38" s="590">
        <f>(441170/12)-23616</f>
        <v>13148.166666666664</v>
      </c>
      <c r="L38" s="590">
        <f t="shared" ref="L38:M38" si="28">(441170/12)-23616</f>
        <v>13148.166666666664</v>
      </c>
      <c r="M38" s="590">
        <f>(441170/12)-23618</f>
        <v>13146.166666666664</v>
      </c>
      <c r="N38" s="591">
        <f t="shared" ref="N38:N48" si="29">SUM(B38:M38)</f>
        <v>441170.00000000006</v>
      </c>
      <c r="O38" s="870"/>
      <c r="P38" s="871"/>
      <c r="Q38" s="577"/>
      <c r="S38" s="725">
        <f t="shared" si="3"/>
        <v>441170</v>
      </c>
      <c r="T38" s="624">
        <f t="shared" si="8"/>
        <v>181142.49999999997</v>
      </c>
      <c r="U38" s="624">
        <f t="shared" si="9"/>
        <v>110292.5</v>
      </c>
      <c r="V38" s="624">
        <f t="shared" si="10"/>
        <v>110292.5</v>
      </c>
      <c r="W38" s="624">
        <f t="shared" si="11"/>
        <v>39442.499999999993</v>
      </c>
      <c r="Y38" s="624">
        <f t="shared" si="21"/>
        <v>181142.49999999997</v>
      </c>
      <c r="Z38" s="624">
        <f t="shared" si="22"/>
        <v>291435</v>
      </c>
      <c r="AA38" s="624">
        <f t="shared" si="23"/>
        <v>401727.5</v>
      </c>
      <c r="AB38" s="624">
        <f t="shared" si="24"/>
        <v>441170</v>
      </c>
    </row>
    <row r="39" spans="1:28" ht="14" x14ac:dyDescent="0.2">
      <c r="A39" s="589" t="s">
        <v>252</v>
      </c>
      <c r="B39" s="590">
        <f>252011/12</f>
        <v>21000.916666666668</v>
      </c>
      <c r="C39" s="590">
        <f t="shared" ref="C39:M39" si="30">252011/12</f>
        <v>21000.916666666668</v>
      </c>
      <c r="D39" s="590">
        <f t="shared" si="30"/>
        <v>21000.916666666668</v>
      </c>
      <c r="E39" s="590">
        <f t="shared" si="30"/>
        <v>21000.916666666668</v>
      </c>
      <c r="F39" s="590">
        <f t="shared" si="30"/>
        <v>21000.916666666668</v>
      </c>
      <c r="G39" s="590">
        <f t="shared" si="30"/>
        <v>21000.916666666668</v>
      </c>
      <c r="H39" s="590">
        <f t="shared" si="30"/>
        <v>21000.916666666668</v>
      </c>
      <c r="I39" s="590">
        <f t="shared" si="30"/>
        <v>21000.916666666668</v>
      </c>
      <c r="J39" s="590">
        <f t="shared" si="30"/>
        <v>21000.916666666668</v>
      </c>
      <c r="K39" s="590">
        <f t="shared" si="30"/>
        <v>21000.916666666668</v>
      </c>
      <c r="L39" s="590">
        <f t="shared" si="30"/>
        <v>21000.916666666668</v>
      </c>
      <c r="M39" s="590">
        <f t="shared" si="30"/>
        <v>21000.916666666668</v>
      </c>
      <c r="N39" s="591">
        <f t="shared" si="29"/>
        <v>252010.99999999997</v>
      </c>
      <c r="O39" s="870"/>
      <c r="P39" s="871"/>
      <c r="Q39" s="577"/>
      <c r="S39" s="725">
        <f t="shared" si="3"/>
        <v>252011</v>
      </c>
      <c r="T39" s="624">
        <f t="shared" si="8"/>
        <v>63002.75</v>
      </c>
      <c r="U39" s="624">
        <f t="shared" si="9"/>
        <v>63002.75</v>
      </c>
      <c r="V39" s="624">
        <f t="shared" si="10"/>
        <v>63002.75</v>
      </c>
      <c r="W39" s="624">
        <f t="shared" si="11"/>
        <v>63002.75</v>
      </c>
      <c r="Y39" s="624">
        <f t="shared" si="21"/>
        <v>63002.75</v>
      </c>
      <c r="Z39" s="624">
        <f t="shared" si="22"/>
        <v>126005.5</v>
      </c>
      <c r="AA39" s="624">
        <f t="shared" si="23"/>
        <v>189008.25</v>
      </c>
      <c r="AB39" s="624">
        <f t="shared" si="24"/>
        <v>252011</v>
      </c>
    </row>
    <row r="40" spans="1:28" ht="14" x14ac:dyDescent="0.2">
      <c r="A40" s="864"/>
      <c r="B40" s="590"/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1">
        <f t="shared" si="29"/>
        <v>0</v>
      </c>
      <c r="O40" s="870"/>
      <c r="P40" s="871"/>
      <c r="Q40" s="577"/>
      <c r="S40" s="725">
        <f t="shared" si="3"/>
        <v>0</v>
      </c>
      <c r="T40" s="624">
        <f t="shared" si="8"/>
        <v>0</v>
      </c>
      <c r="U40" s="624">
        <f t="shared" si="9"/>
        <v>0</v>
      </c>
      <c r="V40" s="624">
        <f t="shared" si="10"/>
        <v>0</v>
      </c>
      <c r="W40" s="624">
        <f t="shared" si="11"/>
        <v>0</v>
      </c>
      <c r="Y40" s="624">
        <f t="shared" si="21"/>
        <v>0</v>
      </c>
      <c r="Z40" s="624">
        <f t="shared" si="22"/>
        <v>0</v>
      </c>
      <c r="AA40" s="624">
        <f t="shared" si="23"/>
        <v>0</v>
      </c>
      <c r="AB40" s="624">
        <f t="shared" si="24"/>
        <v>0</v>
      </c>
    </row>
    <row r="41" spans="1:28" ht="14" x14ac:dyDescent="0.2">
      <c r="A41" s="864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1">
        <f t="shared" si="29"/>
        <v>0</v>
      </c>
      <c r="O41" s="870"/>
      <c r="P41" s="871"/>
      <c r="Q41" s="577"/>
      <c r="S41" s="725">
        <f t="shared" si="3"/>
        <v>0</v>
      </c>
      <c r="T41" s="624">
        <f t="shared" si="8"/>
        <v>0</v>
      </c>
      <c r="U41" s="624">
        <f t="shared" si="9"/>
        <v>0</v>
      </c>
      <c r="V41" s="624">
        <f t="shared" si="10"/>
        <v>0</v>
      </c>
      <c r="W41" s="624">
        <f t="shared" si="11"/>
        <v>0</v>
      </c>
      <c r="Y41" s="624">
        <f t="shared" si="21"/>
        <v>0</v>
      </c>
      <c r="Z41" s="624">
        <f t="shared" si="22"/>
        <v>0</v>
      </c>
      <c r="AA41" s="624">
        <f t="shared" si="23"/>
        <v>0</v>
      </c>
      <c r="AB41" s="624">
        <f t="shared" si="24"/>
        <v>0</v>
      </c>
    </row>
    <row r="42" spans="1:28" ht="14" x14ac:dyDescent="0.2">
      <c r="A42" s="864"/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1">
        <f t="shared" si="29"/>
        <v>0</v>
      </c>
      <c r="O42" s="870"/>
      <c r="P42" s="871"/>
      <c r="Q42" s="577"/>
      <c r="S42" s="725">
        <f t="shared" si="3"/>
        <v>0</v>
      </c>
      <c r="T42" s="624">
        <f t="shared" si="8"/>
        <v>0</v>
      </c>
      <c r="U42" s="624">
        <f t="shared" si="9"/>
        <v>0</v>
      </c>
      <c r="V42" s="624">
        <f t="shared" si="10"/>
        <v>0</v>
      </c>
      <c r="W42" s="624">
        <f t="shared" si="11"/>
        <v>0</v>
      </c>
      <c r="Y42" s="624">
        <f t="shared" si="21"/>
        <v>0</v>
      </c>
      <c r="Z42" s="624">
        <f t="shared" si="22"/>
        <v>0</v>
      </c>
      <c r="AA42" s="624">
        <f t="shared" si="23"/>
        <v>0</v>
      </c>
      <c r="AB42" s="624">
        <f t="shared" si="24"/>
        <v>0</v>
      </c>
    </row>
    <row r="43" spans="1:28" ht="14" x14ac:dyDescent="0.2">
      <c r="A43" s="864"/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1">
        <f t="shared" si="29"/>
        <v>0</v>
      </c>
      <c r="O43" s="870"/>
      <c r="P43" s="871"/>
      <c r="Q43" s="577"/>
      <c r="S43" s="725">
        <f t="shared" si="3"/>
        <v>0</v>
      </c>
      <c r="T43" s="624">
        <f t="shared" si="8"/>
        <v>0</v>
      </c>
      <c r="U43" s="624">
        <f t="shared" si="9"/>
        <v>0</v>
      </c>
      <c r="V43" s="624">
        <f t="shared" si="10"/>
        <v>0</v>
      </c>
      <c r="W43" s="624">
        <f t="shared" si="11"/>
        <v>0</v>
      </c>
      <c r="Y43" s="624">
        <f t="shared" si="21"/>
        <v>0</v>
      </c>
      <c r="Z43" s="624">
        <f t="shared" si="22"/>
        <v>0</v>
      </c>
      <c r="AA43" s="624">
        <f t="shared" si="23"/>
        <v>0</v>
      </c>
      <c r="AB43" s="624">
        <f t="shared" si="24"/>
        <v>0</v>
      </c>
    </row>
    <row r="44" spans="1:28" ht="14" x14ac:dyDescent="0.2">
      <c r="A44" s="593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1">
        <f t="shared" si="29"/>
        <v>0</v>
      </c>
      <c r="O44" s="870"/>
      <c r="P44" s="871"/>
      <c r="Q44" s="577"/>
      <c r="S44" s="725">
        <f t="shared" si="3"/>
        <v>0</v>
      </c>
      <c r="T44" s="624">
        <f t="shared" si="8"/>
        <v>0</v>
      </c>
      <c r="U44" s="624">
        <f t="shared" si="9"/>
        <v>0</v>
      </c>
      <c r="V44" s="624">
        <f t="shared" si="10"/>
        <v>0</v>
      </c>
      <c r="W44" s="624">
        <f t="shared" si="11"/>
        <v>0</v>
      </c>
      <c r="Y44" s="624">
        <f t="shared" si="21"/>
        <v>0</v>
      </c>
      <c r="Z44" s="624">
        <f t="shared" si="22"/>
        <v>0</v>
      </c>
      <c r="AA44" s="624">
        <f t="shared" si="23"/>
        <v>0</v>
      </c>
      <c r="AB44" s="624">
        <f t="shared" si="24"/>
        <v>0</v>
      </c>
    </row>
    <row r="45" spans="1:28" ht="14" x14ac:dyDescent="0.2">
      <c r="A45" s="593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1">
        <f t="shared" si="29"/>
        <v>0</v>
      </c>
      <c r="O45" s="870"/>
      <c r="P45" s="871"/>
      <c r="Q45" s="577"/>
      <c r="S45" s="725">
        <f t="shared" si="3"/>
        <v>0</v>
      </c>
      <c r="T45" s="624">
        <f t="shared" si="8"/>
        <v>0</v>
      </c>
      <c r="U45" s="624">
        <f t="shared" si="9"/>
        <v>0</v>
      </c>
      <c r="V45" s="624">
        <f t="shared" si="10"/>
        <v>0</v>
      </c>
      <c r="W45" s="624">
        <f t="shared" si="11"/>
        <v>0</v>
      </c>
      <c r="Y45" s="624">
        <f t="shared" si="21"/>
        <v>0</v>
      </c>
      <c r="Z45" s="624">
        <f t="shared" si="22"/>
        <v>0</v>
      </c>
      <c r="AA45" s="624">
        <f t="shared" si="23"/>
        <v>0</v>
      </c>
      <c r="AB45" s="624">
        <f t="shared" si="24"/>
        <v>0</v>
      </c>
    </row>
    <row r="46" spans="1:28" ht="14" x14ac:dyDescent="0.2">
      <c r="A46" s="593"/>
      <c r="B46" s="590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1">
        <f t="shared" si="29"/>
        <v>0</v>
      </c>
      <c r="O46" s="870"/>
      <c r="P46" s="871"/>
      <c r="Q46" s="577"/>
      <c r="S46" s="725">
        <f t="shared" si="3"/>
        <v>0</v>
      </c>
      <c r="T46" s="624">
        <f t="shared" si="8"/>
        <v>0</v>
      </c>
      <c r="U46" s="624">
        <f t="shared" si="9"/>
        <v>0</v>
      </c>
      <c r="V46" s="624">
        <f t="shared" si="10"/>
        <v>0</v>
      </c>
      <c r="W46" s="624">
        <f t="shared" si="11"/>
        <v>0</v>
      </c>
      <c r="Y46" s="624">
        <f t="shared" si="21"/>
        <v>0</v>
      </c>
      <c r="Z46" s="624">
        <f t="shared" si="22"/>
        <v>0</v>
      </c>
      <c r="AA46" s="624">
        <f t="shared" si="23"/>
        <v>0</v>
      </c>
      <c r="AB46" s="624">
        <f t="shared" si="24"/>
        <v>0</v>
      </c>
    </row>
    <row r="47" spans="1:28" ht="14" x14ac:dyDescent="0.2">
      <c r="A47" s="593" t="s">
        <v>769</v>
      </c>
      <c r="B47" s="603">
        <v>0</v>
      </c>
      <c r="C47" s="603">
        <v>0</v>
      </c>
      <c r="D47" s="603">
        <v>0</v>
      </c>
      <c r="E47" s="603">
        <v>0</v>
      </c>
      <c r="F47" s="603">
        <v>0</v>
      </c>
      <c r="G47" s="603">
        <v>0</v>
      </c>
      <c r="H47" s="603">
        <v>0</v>
      </c>
      <c r="I47" s="603">
        <v>0</v>
      </c>
      <c r="J47" s="603">
        <v>0</v>
      </c>
      <c r="K47" s="603">
        <v>0</v>
      </c>
      <c r="L47" s="603">
        <v>0</v>
      </c>
      <c r="M47" s="603">
        <v>0</v>
      </c>
      <c r="N47" s="591">
        <f t="shared" si="29"/>
        <v>0</v>
      </c>
      <c r="O47" s="870"/>
      <c r="P47" s="871"/>
      <c r="Q47" s="577"/>
      <c r="S47" s="725">
        <f t="shared" si="3"/>
        <v>0</v>
      </c>
      <c r="T47" s="624">
        <f t="shared" si="8"/>
        <v>0</v>
      </c>
      <c r="U47" s="624">
        <f t="shared" si="9"/>
        <v>0</v>
      </c>
      <c r="V47" s="624">
        <f t="shared" si="10"/>
        <v>0</v>
      </c>
      <c r="W47" s="624">
        <f t="shared" si="11"/>
        <v>0</v>
      </c>
      <c r="Y47" s="624">
        <f t="shared" si="21"/>
        <v>0</v>
      </c>
      <c r="Z47" s="624">
        <f t="shared" si="22"/>
        <v>0</v>
      </c>
      <c r="AA47" s="624">
        <f t="shared" si="23"/>
        <v>0</v>
      </c>
      <c r="AB47" s="624">
        <f t="shared" si="24"/>
        <v>0</v>
      </c>
    </row>
    <row r="48" spans="1:28" ht="14" x14ac:dyDescent="0.2">
      <c r="A48" s="593"/>
      <c r="B48" s="590"/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1">
        <f t="shared" si="29"/>
        <v>0</v>
      </c>
      <c r="O48" s="870"/>
      <c r="P48" s="871"/>
      <c r="Q48" s="577"/>
      <c r="S48" s="725">
        <f t="shared" si="3"/>
        <v>0</v>
      </c>
      <c r="T48" s="624">
        <f t="shared" si="8"/>
        <v>0</v>
      </c>
      <c r="U48" s="624">
        <f t="shared" si="9"/>
        <v>0</v>
      </c>
      <c r="V48" s="624">
        <f t="shared" si="10"/>
        <v>0</v>
      </c>
      <c r="W48" s="624">
        <f t="shared" si="11"/>
        <v>0</v>
      </c>
      <c r="Y48" s="624">
        <f t="shared" ref="Y48" si="31">+T48</f>
        <v>0</v>
      </c>
      <c r="Z48" s="624">
        <f t="shared" ref="Z48" si="32">SUM(T48:U48)</f>
        <v>0</v>
      </c>
      <c r="AA48" s="624">
        <f t="shared" ref="AA48" si="33">SUM(T48:V48)</f>
        <v>0</v>
      </c>
      <c r="AB48" s="624">
        <f t="shared" ref="AB48" si="34">SUM(T48:W48)</f>
        <v>0</v>
      </c>
    </row>
    <row r="49" spans="1:28" ht="15" thickBot="1" x14ac:dyDescent="0.25">
      <c r="A49" s="578" t="s">
        <v>770</v>
      </c>
      <c r="B49" s="787">
        <f t="shared" ref="B49:N49" si="35">SUM(B34:B48)</f>
        <v>283271.83333333331</v>
      </c>
      <c r="C49" s="787">
        <f t="shared" si="35"/>
        <v>212421.83333333331</v>
      </c>
      <c r="D49" s="787">
        <f t="shared" si="35"/>
        <v>212421.83333333331</v>
      </c>
      <c r="E49" s="787">
        <f t="shared" si="35"/>
        <v>212421.83333333331</v>
      </c>
      <c r="F49" s="787">
        <f t="shared" si="35"/>
        <v>212421.83333333331</v>
      </c>
      <c r="G49" s="787">
        <f t="shared" si="35"/>
        <v>212421.83333333331</v>
      </c>
      <c r="H49" s="787">
        <f t="shared" si="35"/>
        <v>212421.83333333331</v>
      </c>
      <c r="I49" s="787">
        <f t="shared" si="35"/>
        <v>212421.83333333331</v>
      </c>
      <c r="J49" s="787">
        <f t="shared" si="35"/>
        <v>212421.83333333331</v>
      </c>
      <c r="K49" s="787">
        <f t="shared" si="35"/>
        <v>188805.83333333331</v>
      </c>
      <c r="L49" s="787">
        <f t="shared" si="35"/>
        <v>188805.83333333331</v>
      </c>
      <c r="M49" s="787">
        <f t="shared" si="35"/>
        <v>188803.83333333331</v>
      </c>
      <c r="N49" s="634">
        <f t="shared" si="35"/>
        <v>2549062</v>
      </c>
      <c r="O49" s="635">
        <f>IF(B2="Amended Approved",'Sch BB-14A'!I18,IF(B2="Final",'Sch BB-14A'!H18,'Sch BB-14A'!G18))</f>
        <v>2549062</v>
      </c>
      <c r="P49" s="636">
        <f>N49-O49</f>
        <v>0</v>
      </c>
      <c r="Q49" s="577"/>
      <c r="S49" s="724">
        <f t="shared" si="3"/>
        <v>2549062</v>
      </c>
      <c r="T49" s="726">
        <f t="shared" si="8"/>
        <v>708115.5</v>
      </c>
      <c r="U49" s="726">
        <f t="shared" si="9"/>
        <v>637265.5</v>
      </c>
      <c r="V49" s="726">
        <f t="shared" si="10"/>
        <v>637265.5</v>
      </c>
      <c r="W49" s="726">
        <f t="shared" si="11"/>
        <v>566415.5</v>
      </c>
      <c r="Y49" s="726">
        <f>SUM(Y35:Y48)</f>
        <v>708115.5</v>
      </c>
      <c r="Z49" s="726">
        <f t="shared" ref="Z49:AB49" si="36">SUM(Z35:Z48)</f>
        <v>1345381</v>
      </c>
      <c r="AA49" s="726">
        <f t="shared" si="36"/>
        <v>1982646.5</v>
      </c>
      <c r="AB49" s="726">
        <f t="shared" si="36"/>
        <v>2549062</v>
      </c>
    </row>
    <row r="50" spans="1:28" ht="15" thickTop="1" x14ac:dyDescent="0.2">
      <c r="A50" s="578" t="s">
        <v>771</v>
      </c>
      <c r="B50" s="784">
        <f>B49</f>
        <v>283271.83333333331</v>
      </c>
      <c r="C50" s="784">
        <f>B50+C49</f>
        <v>495693.66666666663</v>
      </c>
      <c r="D50" s="784">
        <f t="shared" ref="D50:M50" si="37">C50+D49</f>
        <v>708115.5</v>
      </c>
      <c r="E50" s="784">
        <f t="shared" si="37"/>
        <v>920537.33333333326</v>
      </c>
      <c r="F50" s="784">
        <f t="shared" si="37"/>
        <v>1132959.1666666665</v>
      </c>
      <c r="G50" s="784">
        <f t="shared" si="37"/>
        <v>1345380.9999999998</v>
      </c>
      <c r="H50" s="784">
        <f t="shared" si="37"/>
        <v>1557802.833333333</v>
      </c>
      <c r="I50" s="784">
        <f t="shared" si="37"/>
        <v>1770224.6666666663</v>
      </c>
      <c r="J50" s="784">
        <f t="shared" si="37"/>
        <v>1982646.4999999995</v>
      </c>
      <c r="K50" s="784">
        <f t="shared" si="37"/>
        <v>2171452.333333333</v>
      </c>
      <c r="L50" s="784">
        <f t="shared" si="37"/>
        <v>2360258.1666666665</v>
      </c>
      <c r="M50" s="784">
        <f t="shared" si="37"/>
        <v>2549062</v>
      </c>
      <c r="N50" s="595"/>
      <c r="O50" s="891" t="str">
        <f>+B2</f>
        <v>Final</v>
      </c>
      <c r="P50" s="595"/>
      <c r="Q50" s="577"/>
      <c r="S50" s="724">
        <f t="shared" si="3"/>
        <v>6585205</v>
      </c>
      <c r="T50" s="604">
        <f>+T49</f>
        <v>708115.5</v>
      </c>
      <c r="U50" s="604">
        <f>+U49+T50</f>
        <v>1345381</v>
      </c>
      <c r="V50" s="604">
        <f>+V49+U50</f>
        <v>1982646.5</v>
      </c>
      <c r="W50" s="604">
        <f>+W49+V50</f>
        <v>2549062</v>
      </c>
      <c r="Y50" s="604"/>
      <c r="Z50" s="604"/>
      <c r="AA50" s="604"/>
      <c r="AB50" s="604"/>
    </row>
    <row r="51" spans="1:28" ht="14" x14ac:dyDescent="0.2">
      <c r="A51" s="596" t="s">
        <v>772</v>
      </c>
      <c r="B51" s="789">
        <f>IFERROR(B50/$N$49,"")</f>
        <v>0.11112787108879003</v>
      </c>
      <c r="C51" s="789">
        <f>IFERROR(C50/$N$49,"")</f>
        <v>0.19446120442212336</v>
      </c>
      <c r="D51" s="789">
        <f t="shared" ref="D51:M51" si="38">IFERROR(D50/$N$49,"")</f>
        <v>0.27779453775545671</v>
      </c>
      <c r="E51" s="789">
        <f t="shared" si="38"/>
        <v>0.36112787108879002</v>
      </c>
      <c r="F51" s="789">
        <f t="shared" si="38"/>
        <v>0.44446120442212333</v>
      </c>
      <c r="G51" s="789">
        <f t="shared" si="38"/>
        <v>0.52779453775545659</v>
      </c>
      <c r="H51" s="789">
        <f t="shared" si="38"/>
        <v>0.61112787108878996</v>
      </c>
      <c r="I51" s="789">
        <f t="shared" si="38"/>
        <v>0.69446120442212322</v>
      </c>
      <c r="J51" s="789">
        <f t="shared" si="38"/>
        <v>0.77779453775545648</v>
      </c>
      <c r="K51" s="789">
        <f t="shared" si="38"/>
        <v>0.85186328670441636</v>
      </c>
      <c r="L51" s="789">
        <f t="shared" si="38"/>
        <v>0.92593203565337623</v>
      </c>
      <c r="M51" s="789">
        <f t="shared" si="38"/>
        <v>1</v>
      </c>
      <c r="N51" s="595"/>
      <c r="O51" s="891" t="s">
        <v>1099</v>
      </c>
      <c r="P51" s="595"/>
      <c r="Q51" s="577"/>
      <c r="S51" s="728" t="s">
        <v>1023</v>
      </c>
      <c r="T51" s="597">
        <f>IFERROR(T50/$N$49,"")</f>
        <v>0.27779453775545671</v>
      </c>
      <c r="U51" s="597">
        <f t="shared" ref="U51:W51" si="39">IFERROR(U50/$N$49,"")</f>
        <v>0.52779453775545671</v>
      </c>
      <c r="V51" s="597">
        <f t="shared" si="39"/>
        <v>0.77779453775545671</v>
      </c>
      <c r="W51" s="597">
        <f t="shared" si="39"/>
        <v>1</v>
      </c>
      <c r="Y51" s="597"/>
      <c r="Z51" s="597"/>
      <c r="AA51" s="597"/>
      <c r="AB51" s="597"/>
    </row>
    <row r="52" spans="1:28" ht="14" x14ac:dyDescent="0.2">
      <c r="A52" s="580"/>
      <c r="B52" s="785"/>
      <c r="C52" s="785"/>
      <c r="D52" s="785"/>
      <c r="E52" s="785"/>
      <c r="F52" s="786"/>
      <c r="G52" s="786"/>
      <c r="H52" s="786"/>
      <c r="I52" s="786"/>
      <c r="J52" s="786"/>
      <c r="K52" s="786"/>
      <c r="L52" s="786"/>
      <c r="M52" s="786"/>
      <c r="N52" s="595"/>
      <c r="O52" s="595"/>
      <c r="P52" s="595"/>
      <c r="Q52" s="577"/>
      <c r="S52" s="632"/>
      <c r="T52" s="586" t="s">
        <v>1033</v>
      </c>
      <c r="U52" s="624"/>
      <c r="V52" s="624"/>
      <c r="W52" s="624"/>
      <c r="Y52" s="586" t="s">
        <v>1033</v>
      </c>
    </row>
    <row r="53" spans="1:28" ht="15" thickBot="1" x14ac:dyDescent="0.25">
      <c r="A53" s="578" t="s">
        <v>773</v>
      </c>
      <c r="B53" s="788">
        <f t="shared" ref="B53:P53" si="40">B28-B49</f>
        <v>-283271.83333333331</v>
      </c>
      <c r="C53" s="788">
        <f t="shared" si="40"/>
        <v>19986.250000000029</v>
      </c>
      <c r="D53" s="788">
        <f t="shared" si="40"/>
        <v>19986.250000000029</v>
      </c>
      <c r="E53" s="788">
        <f t="shared" si="40"/>
        <v>75133.750000000058</v>
      </c>
      <c r="F53" s="788">
        <f t="shared" si="40"/>
        <v>38368.750000000029</v>
      </c>
      <c r="G53" s="788">
        <f t="shared" si="40"/>
        <v>38368.750000000029</v>
      </c>
      <c r="H53" s="788">
        <f t="shared" si="40"/>
        <v>38368.750000000029</v>
      </c>
      <c r="I53" s="788">
        <f t="shared" si="40"/>
        <v>38368.750000000029</v>
      </c>
      <c r="J53" s="788">
        <f t="shared" si="40"/>
        <v>38368.750000000029</v>
      </c>
      <c r="K53" s="788">
        <f t="shared" si="40"/>
        <v>61984.750000000029</v>
      </c>
      <c r="L53" s="788">
        <f t="shared" si="40"/>
        <v>80367.250000000058</v>
      </c>
      <c r="M53" s="788">
        <f t="shared" si="40"/>
        <v>491645.66666666669</v>
      </c>
      <c r="N53" s="638">
        <f t="shared" si="40"/>
        <v>657675.83333333349</v>
      </c>
      <c r="O53" s="638">
        <f t="shared" si="40"/>
        <v>657676</v>
      </c>
      <c r="P53" s="638">
        <f t="shared" si="40"/>
        <v>-0.16666666651144624</v>
      </c>
      <c r="Q53" s="577"/>
      <c r="S53" s="632">
        <f t="shared" si="3"/>
        <v>657675.83333333372</v>
      </c>
      <c r="T53" s="727">
        <f t="shared" ref="T53" si="41">SUM(B53:D53)</f>
        <v>-243299.33333333323</v>
      </c>
      <c r="U53" s="727">
        <f t="shared" ref="U53" si="42">SUM(E53:G53)</f>
        <v>151871.25000000012</v>
      </c>
      <c r="V53" s="727">
        <f t="shared" ref="V53" si="43">SUM(H53:J53)</f>
        <v>115106.25000000009</v>
      </c>
      <c r="W53" s="727">
        <f t="shared" ref="W53" si="44">SUM(K53:M53)</f>
        <v>633997.66666666674</v>
      </c>
      <c r="Y53" s="730">
        <f t="shared" ref="Y53" si="45">+T53</f>
        <v>-243299.33333333323</v>
      </c>
      <c r="Z53" s="730">
        <f t="shared" ref="Z53" si="46">SUM(T53:U53)</f>
        <v>-91428.08333333311</v>
      </c>
      <c r="AA53" s="730">
        <f t="shared" ref="AA53" si="47">SUM(T53:V53)</f>
        <v>23678.166666666977</v>
      </c>
      <c r="AB53" s="730">
        <f t="shared" ref="AB53" si="48">SUM(T53:W53)</f>
        <v>657675.83333333372</v>
      </c>
    </row>
    <row r="54" spans="1:28" ht="15" thickTop="1" x14ac:dyDescent="0.2">
      <c r="A54" s="578" t="s">
        <v>774</v>
      </c>
      <c r="B54" s="784">
        <f>B53</f>
        <v>-283271.83333333331</v>
      </c>
      <c r="C54" s="784">
        <f>C53+B54</f>
        <v>-263285.58333333326</v>
      </c>
      <c r="D54" s="784">
        <f t="shared" ref="D54:M54" si="49">D53+C54</f>
        <v>-243299.33333333323</v>
      </c>
      <c r="E54" s="784">
        <f t="shared" si="49"/>
        <v>-168165.58333333317</v>
      </c>
      <c r="F54" s="784">
        <f t="shared" si="49"/>
        <v>-129796.83333333314</v>
      </c>
      <c r="G54" s="784">
        <f t="shared" si="49"/>
        <v>-91428.08333333311</v>
      </c>
      <c r="H54" s="784">
        <f t="shared" si="49"/>
        <v>-53059.333333333081</v>
      </c>
      <c r="I54" s="784">
        <f t="shared" si="49"/>
        <v>-14690.583333333052</v>
      </c>
      <c r="J54" s="784">
        <f t="shared" si="49"/>
        <v>23678.166666666977</v>
      </c>
      <c r="K54" s="784">
        <f t="shared" si="49"/>
        <v>85662.916666667006</v>
      </c>
      <c r="L54" s="784">
        <f t="shared" si="49"/>
        <v>166030.16666666706</v>
      </c>
      <c r="M54" s="784">
        <f t="shared" si="49"/>
        <v>657675.83333333372</v>
      </c>
      <c r="N54" s="595"/>
      <c r="O54" s="595"/>
      <c r="P54" s="595"/>
      <c r="Q54" s="577"/>
      <c r="S54" s="632">
        <f t="shared" si="3"/>
        <v>346626.58333333436</v>
      </c>
      <c r="T54" s="604">
        <f>+T53</f>
        <v>-243299.33333333323</v>
      </c>
      <c r="U54" s="604">
        <f>+U53+T54</f>
        <v>-91428.08333333311</v>
      </c>
      <c r="V54" s="604">
        <f>+V53+U54</f>
        <v>23678.166666666977</v>
      </c>
      <c r="W54" s="604">
        <f>+W53+V54</f>
        <v>657675.83333333372</v>
      </c>
      <c r="Y54" s="597">
        <f>IFERROR(Y53/$N$53,"")</f>
        <v>-0.36993807739628543</v>
      </c>
      <c r="Z54" s="597">
        <f>IFERROR(Z53/$N$53,"")</f>
        <v>-0.1390169422372467</v>
      </c>
      <c r="AA54" s="597">
        <f>IFERROR(AA53/$N$53,"")</f>
        <v>3.6002792662545711E-2</v>
      </c>
      <c r="AB54" s="597">
        <f>IFERROR(AB53/$N$53,"")</f>
        <v>1.0000000000000004</v>
      </c>
    </row>
    <row r="55" spans="1:28" ht="14" x14ac:dyDescent="0.2">
      <c r="A55" s="596" t="s">
        <v>775</v>
      </c>
      <c r="B55" s="790">
        <f>IFERROR(B54/$N$53,"")</f>
        <v>-0.43071650040356746</v>
      </c>
      <c r="C55" s="790">
        <f t="shared" ref="C55:M55" si="50">IFERROR(C54/$N$53,"")</f>
        <v>-0.40032728889992641</v>
      </c>
      <c r="D55" s="790">
        <f t="shared" si="50"/>
        <v>-0.36993807739628543</v>
      </c>
      <c r="E55" s="790">
        <f t="shared" si="50"/>
        <v>-0.25569676550377496</v>
      </c>
      <c r="F55" s="790">
        <f t="shared" si="50"/>
        <v>-0.19735685387051083</v>
      </c>
      <c r="G55" s="790">
        <f t="shared" si="50"/>
        <v>-0.1390169422372467</v>
      </c>
      <c r="H55" s="790">
        <f t="shared" si="50"/>
        <v>-8.0677030603982569E-2</v>
      </c>
      <c r="I55" s="790">
        <f t="shared" si="50"/>
        <v>-2.2337118970718425E-2</v>
      </c>
      <c r="J55" s="790">
        <f t="shared" si="50"/>
        <v>3.6002792662545711E-2</v>
      </c>
      <c r="K55" s="790">
        <f t="shared" si="50"/>
        <v>0.130250972173475</v>
      </c>
      <c r="L55" s="790">
        <f t="shared" si="50"/>
        <v>0.25244985181402746</v>
      </c>
      <c r="M55" s="790">
        <f t="shared" si="50"/>
        <v>1.0000000000000004</v>
      </c>
      <c r="N55" s="595"/>
      <c r="O55" s="595"/>
      <c r="P55" s="595"/>
      <c r="Q55" s="577"/>
      <c r="S55" s="728" t="s">
        <v>1023</v>
      </c>
      <c r="T55" s="597">
        <f>IFERROR(T54/$N$53,"")</f>
        <v>-0.36993807739628543</v>
      </c>
      <c r="U55" s="597">
        <f t="shared" ref="U55:W55" si="51">IFERROR(U54/$N$53,"")</f>
        <v>-0.1390169422372467</v>
      </c>
      <c r="V55" s="597">
        <f t="shared" si="51"/>
        <v>3.6002792662545711E-2</v>
      </c>
      <c r="W55" s="597">
        <f t="shared" si="51"/>
        <v>1.0000000000000004</v>
      </c>
    </row>
    <row r="56" spans="1:28" ht="14" x14ac:dyDescent="0.2">
      <c r="A56" s="596"/>
      <c r="B56" s="580"/>
      <c r="C56" s="580"/>
      <c r="D56" s="580"/>
      <c r="E56" s="580"/>
      <c r="F56" s="605"/>
      <c r="G56" s="605"/>
      <c r="H56" s="605"/>
      <c r="I56" s="605"/>
      <c r="J56" s="605"/>
      <c r="K56" s="605"/>
      <c r="L56" s="605"/>
      <c r="M56" s="605"/>
      <c r="N56" s="595"/>
      <c r="O56" s="595"/>
      <c r="P56" s="65" t="str" cm="1">
        <f t="array" ref="P56">SchoolName</f>
        <v>ThrivePoint Academy Nevada</v>
      </c>
      <c r="Q56" s="577"/>
    </row>
    <row r="57" spans="1:28" ht="14" x14ac:dyDescent="0.2">
      <c r="A57" s="596"/>
      <c r="B57" s="580"/>
      <c r="C57" s="580"/>
      <c r="D57" s="580"/>
      <c r="E57" s="580"/>
      <c r="F57" s="605"/>
      <c r="G57" s="605"/>
      <c r="H57" s="605"/>
      <c r="I57" s="605"/>
      <c r="J57" s="605"/>
      <c r="K57" s="605"/>
      <c r="L57" s="605"/>
      <c r="M57" s="605"/>
      <c r="N57" s="595"/>
      <c r="O57" s="595"/>
      <c r="P57" s="305" t="str" cm="1">
        <f t="array" ref="P57">"FYE "&amp;TEXT(FYE_Date,"mm/dd/yy")</f>
        <v>FYE 06/30/25</v>
      </c>
      <c r="Q57" s="577"/>
    </row>
    <row r="58" spans="1:28" ht="15" x14ac:dyDescent="0.2">
      <c r="A58" s="606" t="s">
        <v>776</v>
      </c>
      <c r="B58" s="606"/>
      <c r="C58" s="606"/>
      <c r="D58" s="606"/>
      <c r="E58" s="606"/>
      <c r="F58" s="606" t="s">
        <v>776</v>
      </c>
      <c r="G58" s="606"/>
      <c r="H58" s="606"/>
      <c r="I58" s="606"/>
      <c r="J58" s="606"/>
      <c r="K58" s="606"/>
      <c r="L58" s="606"/>
      <c r="M58" s="606"/>
      <c r="N58" s="606"/>
      <c r="O58" s="577"/>
      <c r="P58" s="65" t="str">
        <f>Budget</f>
        <v>Final</v>
      </c>
      <c r="Q58" s="577"/>
    </row>
    <row r="59" spans="1:28" ht="15" thickBot="1" x14ac:dyDescent="0.25">
      <c r="A59" s="580"/>
      <c r="B59" s="607"/>
      <c r="C59" s="607"/>
      <c r="D59" s="607"/>
      <c r="E59" s="607"/>
      <c r="F59" s="607"/>
      <c r="G59" s="607"/>
      <c r="H59" s="607"/>
      <c r="I59" s="607"/>
      <c r="J59" s="607"/>
      <c r="K59" s="607"/>
      <c r="L59" s="607"/>
      <c r="M59" s="607"/>
      <c r="N59" s="595"/>
      <c r="O59" s="595"/>
      <c r="P59" s="658"/>
      <c r="Q59" s="577"/>
    </row>
    <row r="60" spans="1:28" ht="29" x14ac:dyDescent="0.2">
      <c r="A60" s="580"/>
      <c r="B60" s="608" t="s">
        <v>730</v>
      </c>
      <c r="C60" s="608" t="s">
        <v>730</v>
      </c>
      <c r="D60" s="608" t="s">
        <v>730</v>
      </c>
      <c r="E60" s="608" t="s">
        <v>730</v>
      </c>
      <c r="F60" s="608" t="s">
        <v>730</v>
      </c>
      <c r="G60" s="608" t="s">
        <v>730</v>
      </c>
      <c r="H60" s="608" t="s">
        <v>730</v>
      </c>
      <c r="I60" s="608" t="s">
        <v>730</v>
      </c>
      <c r="J60" s="608" t="s">
        <v>730</v>
      </c>
      <c r="K60" s="608" t="s">
        <v>730</v>
      </c>
      <c r="L60" s="608" t="s">
        <v>730</v>
      </c>
      <c r="M60" s="608" t="s">
        <v>730</v>
      </c>
      <c r="N60" s="582" t="s">
        <v>731</v>
      </c>
      <c r="O60" s="609"/>
      <c r="P60" s="609"/>
      <c r="Q60" s="577"/>
    </row>
    <row r="61" spans="1:28" ht="16" thickBot="1" x14ac:dyDescent="0.25">
      <c r="A61" s="580"/>
      <c r="B61" s="610" t="s">
        <v>733</v>
      </c>
      <c r="C61" s="610" t="s">
        <v>734</v>
      </c>
      <c r="D61" s="610" t="s">
        <v>735</v>
      </c>
      <c r="E61" s="610" t="s">
        <v>736</v>
      </c>
      <c r="F61" s="610" t="s">
        <v>737</v>
      </c>
      <c r="G61" s="610" t="s">
        <v>738</v>
      </c>
      <c r="H61" s="610" t="s">
        <v>739</v>
      </c>
      <c r="I61" s="610" t="s">
        <v>740</v>
      </c>
      <c r="J61" s="610" t="s">
        <v>741</v>
      </c>
      <c r="K61" s="610" t="s">
        <v>742</v>
      </c>
      <c r="L61" s="610" t="s">
        <v>743</v>
      </c>
      <c r="M61" s="610" t="s">
        <v>744</v>
      </c>
      <c r="N61" s="584" t="s">
        <v>745</v>
      </c>
      <c r="O61" s="609"/>
      <c r="P61" s="609"/>
      <c r="Q61" s="577"/>
    </row>
    <row r="62" spans="1:28" ht="14" x14ac:dyDescent="0.2">
      <c r="A62" s="580" t="s">
        <v>777</v>
      </c>
      <c r="B62" s="791">
        <f>B53</f>
        <v>-283271.83333333331</v>
      </c>
      <c r="C62" s="791">
        <f t="shared" ref="C62:N62" si="52">C53</f>
        <v>19986.250000000029</v>
      </c>
      <c r="D62" s="791">
        <f t="shared" si="52"/>
        <v>19986.250000000029</v>
      </c>
      <c r="E62" s="791">
        <f t="shared" si="52"/>
        <v>75133.750000000058</v>
      </c>
      <c r="F62" s="791">
        <f t="shared" si="52"/>
        <v>38368.750000000029</v>
      </c>
      <c r="G62" s="791">
        <f t="shared" si="52"/>
        <v>38368.750000000029</v>
      </c>
      <c r="H62" s="791">
        <f t="shared" si="52"/>
        <v>38368.750000000029</v>
      </c>
      <c r="I62" s="791">
        <f t="shared" si="52"/>
        <v>38368.750000000029</v>
      </c>
      <c r="J62" s="791">
        <f t="shared" si="52"/>
        <v>38368.750000000029</v>
      </c>
      <c r="K62" s="791">
        <f t="shared" si="52"/>
        <v>61984.750000000029</v>
      </c>
      <c r="L62" s="791">
        <f t="shared" si="52"/>
        <v>80367.250000000058</v>
      </c>
      <c r="M62" s="791">
        <f t="shared" si="52"/>
        <v>491645.66666666669</v>
      </c>
      <c r="N62" s="612">
        <f t="shared" si="52"/>
        <v>657675.83333333349</v>
      </c>
      <c r="O62" s="609"/>
      <c r="P62" s="609"/>
      <c r="Q62" s="577"/>
    </row>
    <row r="63" spans="1:28" ht="14" x14ac:dyDescent="0.2">
      <c r="A63" s="580"/>
      <c r="B63" s="611"/>
      <c r="C63" s="611"/>
      <c r="D63" s="611"/>
      <c r="E63" s="611"/>
      <c r="F63" s="611"/>
      <c r="G63" s="611"/>
      <c r="H63" s="611"/>
      <c r="I63" s="611"/>
      <c r="J63" s="611"/>
      <c r="K63" s="611"/>
      <c r="L63" s="611"/>
      <c r="M63" s="611"/>
      <c r="N63" s="602"/>
      <c r="O63" s="609"/>
      <c r="P63" s="609"/>
      <c r="Q63" s="577"/>
    </row>
    <row r="64" spans="1:28" ht="14" x14ac:dyDescent="0.2">
      <c r="A64" s="580" t="s">
        <v>778</v>
      </c>
      <c r="B64" s="843">
        <f>IF(B2="Tentative",'Sch BB-6'!F20,IF(B2="Final",'Sch BB-6'!G20,'Sch BB-6'!H20))</f>
        <v>700000</v>
      </c>
      <c r="C64" s="844">
        <f>B66</f>
        <v>416728.16666666669</v>
      </c>
      <c r="D64" s="844">
        <f t="shared" ref="D64:M64" si="53">C66</f>
        <v>436714.41666666674</v>
      </c>
      <c r="E64" s="844">
        <f t="shared" si="53"/>
        <v>456700.66666666674</v>
      </c>
      <c r="F64" s="844">
        <f t="shared" si="53"/>
        <v>531834.41666666674</v>
      </c>
      <c r="G64" s="844">
        <f t="shared" si="53"/>
        <v>570203.16666666674</v>
      </c>
      <c r="H64" s="844">
        <f t="shared" si="53"/>
        <v>608571.91666666674</v>
      </c>
      <c r="I64" s="844">
        <f t="shared" si="53"/>
        <v>646940.66666666674</v>
      </c>
      <c r="J64" s="844">
        <f t="shared" si="53"/>
        <v>685309.41666666674</v>
      </c>
      <c r="K64" s="844">
        <f t="shared" si="53"/>
        <v>723678.16666666674</v>
      </c>
      <c r="L64" s="844">
        <f t="shared" si="53"/>
        <v>785662.91666666674</v>
      </c>
      <c r="M64" s="844">
        <f t="shared" si="53"/>
        <v>866030.16666666674</v>
      </c>
      <c r="N64" s="613">
        <f>+B64</f>
        <v>700000</v>
      </c>
      <c r="O64" s="609"/>
      <c r="P64" s="609"/>
      <c r="Q64" s="577"/>
    </row>
    <row r="65" spans="1:17" ht="14" x14ac:dyDescent="0.2">
      <c r="A65" s="580"/>
      <c r="B65" s="611"/>
      <c r="C65" s="611"/>
      <c r="D65" s="611"/>
      <c r="E65" s="611"/>
      <c r="F65" s="611"/>
      <c r="G65" s="611"/>
      <c r="H65" s="611"/>
      <c r="I65" s="611"/>
      <c r="J65" s="611"/>
      <c r="K65" s="611"/>
      <c r="L65" s="611"/>
      <c r="M65" s="611"/>
      <c r="N65" s="614"/>
      <c r="O65" s="609"/>
      <c r="P65" s="609"/>
      <c r="Q65" s="577"/>
    </row>
    <row r="66" spans="1:17" ht="15" thickBot="1" x14ac:dyDescent="0.25">
      <c r="A66" s="578" t="s">
        <v>779</v>
      </c>
      <c r="B66" s="792">
        <f>SUM(B64,B62)</f>
        <v>416728.16666666669</v>
      </c>
      <c r="C66" s="792">
        <f>SUM(C64,C62)</f>
        <v>436714.41666666674</v>
      </c>
      <c r="D66" s="792">
        <f t="shared" ref="D66:N66" si="54">SUM(D64,D62)</f>
        <v>456700.66666666674</v>
      </c>
      <c r="E66" s="792">
        <f t="shared" si="54"/>
        <v>531834.41666666674</v>
      </c>
      <c r="F66" s="792">
        <f t="shared" si="54"/>
        <v>570203.16666666674</v>
      </c>
      <c r="G66" s="792">
        <f t="shared" si="54"/>
        <v>608571.91666666674</v>
      </c>
      <c r="H66" s="792">
        <f t="shared" si="54"/>
        <v>646940.66666666674</v>
      </c>
      <c r="I66" s="792">
        <f t="shared" si="54"/>
        <v>685309.41666666674</v>
      </c>
      <c r="J66" s="792">
        <f t="shared" si="54"/>
        <v>723678.16666666674</v>
      </c>
      <c r="K66" s="792">
        <f t="shared" si="54"/>
        <v>785662.91666666674</v>
      </c>
      <c r="L66" s="792">
        <f t="shared" si="54"/>
        <v>866030.16666666674</v>
      </c>
      <c r="M66" s="792">
        <f t="shared" si="54"/>
        <v>1357675.8333333335</v>
      </c>
      <c r="N66" s="638">
        <f t="shared" si="54"/>
        <v>1357675.8333333335</v>
      </c>
      <c r="O66" s="609"/>
      <c r="P66" s="609"/>
      <c r="Q66" s="577"/>
    </row>
    <row r="67" spans="1:17" ht="14" thickTop="1" x14ac:dyDescent="0.15">
      <c r="A67" s="578"/>
      <c r="B67" s="615"/>
      <c r="C67" s="615"/>
      <c r="D67" s="615"/>
      <c r="E67" s="615"/>
      <c r="F67" s="615"/>
      <c r="G67" s="615"/>
      <c r="H67" s="615"/>
      <c r="I67" s="615"/>
      <c r="J67" s="615"/>
      <c r="K67" s="615"/>
      <c r="L67" s="615"/>
      <c r="M67" s="615"/>
      <c r="N67" s="615"/>
      <c r="O67" s="609"/>
      <c r="P67" s="609"/>
      <c r="Q67" s="616"/>
    </row>
    <row r="68" spans="1:17" x14ac:dyDescent="0.15">
      <c r="A68" s="616"/>
      <c r="B68" s="616"/>
      <c r="C68" s="616"/>
      <c r="D68" s="616"/>
      <c r="E68" s="616"/>
      <c r="F68" s="616"/>
      <c r="G68" s="616"/>
      <c r="H68" s="616"/>
      <c r="I68" s="616"/>
      <c r="J68" s="616"/>
      <c r="K68" s="616"/>
      <c r="L68" s="753" t="s">
        <v>302</v>
      </c>
      <c r="M68" s="753" t="s">
        <v>303</v>
      </c>
      <c r="N68" s="753" t="s">
        <v>970</v>
      </c>
      <c r="O68" s="609"/>
      <c r="P68" s="609"/>
      <c r="Q68" s="616"/>
    </row>
    <row r="69" spans="1:17" x14ac:dyDescent="0.15">
      <c r="A69" s="616"/>
      <c r="B69" s="616"/>
      <c r="C69" s="616"/>
      <c r="D69" s="616"/>
      <c r="E69" s="616"/>
      <c r="F69" s="616"/>
      <c r="G69" s="616"/>
      <c r="H69" s="616"/>
      <c r="I69" s="616"/>
      <c r="J69" s="616"/>
      <c r="K69" s="616"/>
      <c r="L69" s="753" t="s">
        <v>304</v>
      </c>
      <c r="M69" s="753" t="s">
        <v>304</v>
      </c>
      <c r="N69" s="753" t="s">
        <v>304</v>
      </c>
      <c r="O69" s="609"/>
      <c r="P69" s="609"/>
      <c r="Q69" s="616"/>
    </row>
    <row r="70" spans="1:17" x14ac:dyDescent="0.15">
      <c r="A70" s="673" t="s">
        <v>976</v>
      </c>
      <c r="J70" s="711" t="s">
        <v>1012</v>
      </c>
      <c r="L70" s="632">
        <f>+'Sch BB-6'!F34</f>
        <v>2665525</v>
      </c>
      <c r="M70" s="632">
        <f>+'Sch BB-6'!G34</f>
        <v>3206738</v>
      </c>
      <c r="N70" s="632">
        <f>+'Sch BB-6'!H34</f>
        <v>0</v>
      </c>
    </row>
    <row r="71" spans="1:17" x14ac:dyDescent="0.15">
      <c r="I71" t="s">
        <v>977</v>
      </c>
      <c r="J71" s="673" t="s">
        <v>1016</v>
      </c>
      <c r="L71" s="632">
        <f>+'Sch BB-6'!F40</f>
        <v>552260</v>
      </c>
      <c r="M71" s="632">
        <f>+'Sch BB-6'!G40</f>
        <v>-700000</v>
      </c>
      <c r="N71" s="632">
        <f>+'Sch BB-6'!H40</f>
        <v>0</v>
      </c>
    </row>
    <row r="72" spans="1:17" x14ac:dyDescent="0.15">
      <c r="J72" s="711" t="s">
        <v>1015</v>
      </c>
      <c r="L72" s="716">
        <f>SUM(L70:L71)</f>
        <v>3217785</v>
      </c>
      <c r="M72" s="716">
        <f t="shared" ref="M72:N72" si="55">SUM(M70:M71)</f>
        <v>2506738</v>
      </c>
      <c r="N72" s="716">
        <f t="shared" si="55"/>
        <v>0</v>
      </c>
    </row>
    <row r="74" spans="1:17" x14ac:dyDescent="0.15">
      <c r="J74" s="711" t="s">
        <v>770</v>
      </c>
    </row>
    <row r="75" spans="1:17" x14ac:dyDescent="0.15">
      <c r="J75" s="687" t="s">
        <v>1001</v>
      </c>
      <c r="L75" s="632">
        <f>+'Sch BB-14A'!G18</f>
        <v>2544915</v>
      </c>
      <c r="M75" s="632">
        <f>+'Sch BB-14A'!H18</f>
        <v>2549062</v>
      </c>
      <c r="N75" s="632">
        <f>+'Sch BB-14A'!I18</f>
        <v>0</v>
      </c>
    </row>
    <row r="78" spans="1:17" x14ac:dyDescent="0.15">
      <c r="J78" s="687"/>
    </row>
    <row r="80" spans="1:17" x14ac:dyDescent="0.15">
      <c r="J80" s="687"/>
    </row>
  </sheetData>
  <mergeCells count="4">
    <mergeCell ref="Y7:AB7"/>
    <mergeCell ref="T7:W7"/>
    <mergeCell ref="Y32:AB32"/>
    <mergeCell ref="T32:W32"/>
  </mergeCells>
  <dataValidations count="1">
    <dataValidation showInputMessage="1" showErrorMessage="1" sqref="B3" xr:uid="{5214E86B-015B-493C-8851-553395600CE4}"/>
  </dataValidations>
  <hyperlinks>
    <hyperlink ref="N3" location="TOCpage" display="TOC" xr:uid="{87EF671A-0FD8-4BB3-8AD7-E70E29188542}"/>
  </hyperlinks>
  <pageMargins left="0.25" right="0.25" top="0.5" bottom="0.45" header="0.25" footer="0.25"/>
  <pageSetup scale="48" fitToWidth="2" orientation="landscape" r:id="rId1"/>
  <headerFooter>
    <oddHeader xml:space="preserve">&amp;L &amp;C &amp;R </oddHeader>
    <oddFooter>&amp;L&amp;7&amp;D  at &amp;T Mike 702.486.8879&amp;C&amp;7&amp;F  &amp;A&amp;R&amp;7Page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/>
  <dimension ref="A1:M71"/>
  <sheetViews>
    <sheetView topLeftCell="A20" zoomScale="145" zoomScaleNormal="145" workbookViewId="0">
      <selection activeCell="B2" sqref="B2"/>
    </sheetView>
  </sheetViews>
  <sheetFormatPr baseColWidth="10" defaultColWidth="8.83203125" defaultRowHeight="13" x14ac:dyDescent="0.15"/>
  <cols>
    <col min="1" max="1" width="29.33203125" customWidth="1"/>
    <col min="2" max="9" width="13.33203125" customWidth="1"/>
    <col min="10" max="12" width="13.5" customWidth="1"/>
    <col min="13" max="14" width="3.5" customWidth="1"/>
    <col min="15" max="18" width="11" customWidth="1"/>
  </cols>
  <sheetData>
    <row r="1" spans="1:13" x14ac:dyDescent="0.15">
      <c r="A1" s="617" t="s">
        <v>720</v>
      </c>
      <c r="B1" s="617" t="str" cm="1">
        <f t="array" ref="B1">SchoolName</f>
        <v>ThrivePoint Academy Nevada</v>
      </c>
      <c r="C1" s="618"/>
      <c r="D1" s="618"/>
      <c r="E1" s="876" t="s">
        <v>985</v>
      </c>
      <c r="F1" s="618"/>
      <c r="G1" s="618"/>
      <c r="H1" s="618"/>
      <c r="I1" s="618"/>
      <c r="J1" s="618"/>
      <c r="K1" s="618"/>
      <c r="L1" s="619"/>
      <c r="M1" s="619"/>
    </row>
    <row r="2" spans="1:13" x14ac:dyDescent="0.15">
      <c r="A2" s="617" t="s">
        <v>721</v>
      </c>
      <c r="B2" s="620" t="str">
        <f>Budget</f>
        <v>Final</v>
      </c>
      <c r="C2" s="618"/>
      <c r="D2" s="618"/>
      <c r="E2" s="618"/>
      <c r="F2" s="618"/>
      <c r="G2" s="618"/>
      <c r="H2" s="618"/>
      <c r="I2" s="618"/>
      <c r="J2" s="618"/>
      <c r="K2" s="618"/>
      <c r="L2" s="619"/>
      <c r="M2" s="619"/>
    </row>
    <row r="3" spans="1:13" x14ac:dyDescent="0.15">
      <c r="A3" s="617"/>
      <c r="B3" s="617" t="s">
        <v>1097</v>
      </c>
      <c r="C3" s="618"/>
      <c r="D3" s="618"/>
      <c r="E3" s="618"/>
      <c r="F3" s="618"/>
      <c r="G3" s="618"/>
      <c r="H3" s="618"/>
      <c r="I3" s="618"/>
      <c r="J3" s="618"/>
      <c r="K3" s="618"/>
      <c r="L3" s="619"/>
      <c r="M3" s="619"/>
    </row>
    <row r="4" spans="1:13" x14ac:dyDescent="0.15">
      <c r="A4" s="744"/>
      <c r="B4" s="744"/>
      <c r="C4" s="744"/>
      <c r="D4" s="676"/>
      <c r="E4" s="676"/>
      <c r="F4" s="618"/>
      <c r="G4" s="618"/>
      <c r="H4" s="618"/>
      <c r="I4" s="618"/>
      <c r="J4" s="618"/>
      <c r="K4" s="618"/>
      <c r="L4" s="619"/>
      <c r="M4" s="619"/>
    </row>
    <row r="5" spans="1:13" x14ac:dyDescent="0.15">
      <c r="B5" s="860" t="s">
        <v>745</v>
      </c>
      <c r="C5" s="659">
        <v>1</v>
      </c>
      <c r="D5" s="659">
        <f>1+C5</f>
        <v>2</v>
      </c>
      <c r="E5" s="659">
        <f>1+D5</f>
        <v>3</v>
      </c>
      <c r="F5" s="618"/>
      <c r="G5" s="618"/>
      <c r="H5" s="618"/>
      <c r="I5" s="618"/>
      <c r="J5" s="618"/>
      <c r="K5" s="618"/>
      <c r="L5" s="619"/>
      <c r="M5" s="619"/>
    </row>
    <row r="6" spans="1:13" x14ac:dyDescent="0.15">
      <c r="A6" s="617"/>
      <c r="B6" s="861" cm="1">
        <f t="array" ref="B6">FYE_Date</f>
        <v>45838</v>
      </c>
      <c r="C6" s="660">
        <f>YEAR(B6)+1</f>
        <v>2026</v>
      </c>
      <c r="D6" s="660">
        <f>+C6+1</f>
        <v>2027</v>
      </c>
      <c r="E6" s="660">
        <f>+D6+1</f>
        <v>2028</v>
      </c>
      <c r="F6" s="621"/>
      <c r="G6" s="621"/>
      <c r="H6" s="621"/>
      <c r="I6" s="621"/>
      <c r="J6" s="618"/>
      <c r="K6" s="618"/>
      <c r="L6" s="619"/>
      <c r="M6" s="619"/>
    </row>
    <row r="7" spans="1:13" x14ac:dyDescent="0.15">
      <c r="A7" s="617" t="s">
        <v>1088</v>
      </c>
      <c r="B7" s="859">
        <f>+'Sch B-1'!N31</f>
        <v>300</v>
      </c>
      <c r="C7" s="883"/>
      <c r="D7" s="883"/>
      <c r="E7" s="883"/>
      <c r="F7" s="618"/>
      <c r="G7" s="618"/>
      <c r="H7" s="618"/>
      <c r="I7" s="619"/>
      <c r="J7" s="619"/>
      <c r="K7" s="619"/>
      <c r="L7" s="619"/>
      <c r="M7" s="619"/>
    </row>
    <row r="8" spans="1:13" x14ac:dyDescent="0.15">
      <c r="A8" s="863" t="s">
        <v>1089</v>
      </c>
      <c r="B8" s="60"/>
      <c r="C8" s="882"/>
      <c r="D8" s="882"/>
      <c r="E8" s="882"/>
      <c r="F8" s="618"/>
      <c r="G8" s="618"/>
      <c r="H8" s="618"/>
      <c r="I8" s="619"/>
      <c r="J8" s="619"/>
      <c r="K8" s="619"/>
      <c r="L8" s="619"/>
      <c r="M8" s="619"/>
    </row>
    <row r="9" spans="1:13" x14ac:dyDescent="0.15">
      <c r="A9" s="617"/>
      <c r="C9" s="632">
        <f>+C7*C8</f>
        <v>0</v>
      </c>
      <c r="D9" s="632">
        <f t="shared" ref="D9:E9" si="0">+D7*D8</f>
        <v>0</v>
      </c>
      <c r="E9" s="632">
        <f t="shared" si="0"/>
        <v>0</v>
      </c>
      <c r="F9" s="618"/>
      <c r="G9" s="618"/>
      <c r="H9" s="618"/>
      <c r="I9" s="619"/>
      <c r="J9" s="619"/>
      <c r="K9" s="619"/>
      <c r="L9" s="619"/>
      <c r="M9" s="619"/>
    </row>
    <row r="10" spans="1:13" x14ac:dyDescent="0.15">
      <c r="A10" s="745" t="s">
        <v>651</v>
      </c>
      <c r="B10" s="676"/>
      <c r="C10" s="676"/>
      <c r="D10" s="676"/>
      <c r="E10" s="676"/>
      <c r="F10" s="618"/>
      <c r="G10" s="618"/>
      <c r="H10" s="618"/>
      <c r="I10" s="619"/>
      <c r="J10" s="619"/>
      <c r="K10" s="619"/>
      <c r="L10" s="619"/>
      <c r="M10" s="619"/>
    </row>
    <row r="11" spans="1:13" x14ac:dyDescent="0.15">
      <c r="A11" s="746" t="s">
        <v>751</v>
      </c>
      <c r="B11" s="678">
        <f>+'Sch 33 Cashflow'!$N10</f>
        <v>2824200</v>
      </c>
      <c r="C11" s="846">
        <f>+C9</f>
        <v>0</v>
      </c>
      <c r="D11" s="846">
        <f t="shared" ref="D11:E11" si="1">+D9</f>
        <v>0</v>
      </c>
      <c r="E11" s="846">
        <f t="shared" si="1"/>
        <v>0</v>
      </c>
      <c r="F11" s="618"/>
      <c r="G11" s="618"/>
      <c r="H11" s="618"/>
      <c r="I11" s="619"/>
      <c r="J11" s="619"/>
      <c r="K11" s="619"/>
      <c r="L11" s="619"/>
      <c r="M11" s="619"/>
    </row>
    <row r="12" spans="1:13" x14ac:dyDescent="0.15">
      <c r="A12" s="746" t="s">
        <v>752</v>
      </c>
      <c r="B12" s="747">
        <f>+'Sch 33 Cashflow'!$N11</f>
        <v>-35302.166666666672</v>
      </c>
      <c r="C12" s="847">
        <f>-C11*0.0125</f>
        <v>0</v>
      </c>
      <c r="D12" s="847">
        <f t="shared" ref="D12:E12" si="2">-D11*0.0125</f>
        <v>0</v>
      </c>
      <c r="E12" s="847">
        <f t="shared" si="2"/>
        <v>0</v>
      </c>
      <c r="F12" s="618"/>
      <c r="G12" s="618"/>
      <c r="H12" s="618"/>
      <c r="I12" s="619"/>
      <c r="J12" s="619"/>
      <c r="K12" s="619"/>
      <c r="L12" s="619"/>
      <c r="M12" s="619"/>
    </row>
    <row r="13" spans="1:13" x14ac:dyDescent="0.15">
      <c r="A13" s="746" t="s">
        <v>753</v>
      </c>
      <c r="B13" s="747">
        <f>+'Sch 33 Cashflow'!$N12</f>
        <v>0</v>
      </c>
      <c r="C13" s="847"/>
      <c r="D13" s="847"/>
      <c r="E13" s="847"/>
      <c r="F13" s="618"/>
      <c r="G13" s="618"/>
      <c r="H13" s="618"/>
      <c r="I13" s="619"/>
      <c r="J13" s="619"/>
      <c r="K13" s="619"/>
      <c r="L13" s="619"/>
      <c r="M13" s="619"/>
    </row>
    <row r="14" spans="1:13" x14ac:dyDescent="0.15">
      <c r="A14" s="746" t="s">
        <v>754</v>
      </c>
      <c r="B14" s="747">
        <f>+'Sch 33 Cashflow'!$N13</f>
        <v>0</v>
      </c>
      <c r="C14" s="847"/>
      <c r="D14" s="847"/>
      <c r="E14" s="847"/>
      <c r="F14" s="618"/>
      <c r="G14" s="618"/>
      <c r="H14" s="618"/>
      <c r="I14" s="619"/>
      <c r="J14" s="619"/>
      <c r="K14" s="619"/>
      <c r="L14" s="619"/>
      <c r="M14" s="619"/>
    </row>
    <row r="15" spans="1:13" x14ac:dyDescent="0.15">
      <c r="A15" s="746" t="s">
        <v>755</v>
      </c>
      <c r="B15" s="747">
        <f>+'Sch 33 Cashflow'!$N14</f>
        <v>33165</v>
      </c>
      <c r="C15" s="847"/>
      <c r="D15" s="847"/>
      <c r="E15" s="847"/>
      <c r="F15" s="618"/>
      <c r="G15" s="618"/>
      <c r="H15" s="618"/>
      <c r="I15" s="619"/>
      <c r="J15" s="619"/>
      <c r="K15" s="619"/>
      <c r="L15" s="619"/>
      <c r="M15" s="619"/>
    </row>
    <row r="16" spans="1:13" x14ac:dyDescent="0.15">
      <c r="A16" s="746" t="s">
        <v>756</v>
      </c>
      <c r="B16" s="747">
        <f>+'Sch 33 Cashflow'!$N15</f>
        <v>131385</v>
      </c>
      <c r="C16" s="847"/>
      <c r="D16" s="847"/>
      <c r="E16" s="847"/>
      <c r="F16" s="618"/>
      <c r="G16" s="618"/>
      <c r="H16" s="618"/>
      <c r="I16" s="619"/>
      <c r="J16" s="619"/>
      <c r="K16" s="619"/>
      <c r="L16" s="619"/>
      <c r="M16" s="619"/>
    </row>
    <row r="17" spans="1:13" x14ac:dyDescent="0.15">
      <c r="A17" s="746" t="s">
        <v>757</v>
      </c>
      <c r="B17" s="747">
        <f>+'Sch 33 Cashflow'!$N16</f>
        <v>19860</v>
      </c>
      <c r="C17" s="847"/>
      <c r="D17" s="847"/>
      <c r="E17" s="847"/>
      <c r="F17" s="618"/>
      <c r="G17" s="618"/>
      <c r="H17" s="618"/>
      <c r="I17" s="619"/>
      <c r="J17" s="619"/>
      <c r="K17" s="619"/>
      <c r="L17" s="619"/>
      <c r="M17" s="619"/>
    </row>
    <row r="18" spans="1:13" x14ac:dyDescent="0.15">
      <c r="A18" s="746" t="s">
        <v>758</v>
      </c>
      <c r="B18" s="747">
        <f>+'Sch 33 Cashflow'!$N17</f>
        <v>1200</v>
      </c>
      <c r="C18" s="847"/>
      <c r="D18" s="847"/>
      <c r="E18" s="847"/>
      <c r="F18" s="618"/>
      <c r="G18" s="618"/>
      <c r="H18" s="618"/>
      <c r="I18" s="619"/>
      <c r="J18" s="619"/>
      <c r="K18" s="619"/>
      <c r="L18" s="619"/>
      <c r="M18" s="619"/>
    </row>
    <row r="19" spans="1:13" x14ac:dyDescent="0.15">
      <c r="A19" s="746" t="s">
        <v>759</v>
      </c>
      <c r="B19" s="747">
        <f>+'Sch 33 Cashflow'!$N18</f>
        <v>11640</v>
      </c>
      <c r="C19" s="847"/>
      <c r="D19" s="847"/>
      <c r="E19" s="847"/>
      <c r="F19" s="618"/>
      <c r="G19" s="618"/>
      <c r="H19" s="618"/>
      <c r="I19" s="619"/>
      <c r="J19" s="619"/>
      <c r="K19" s="619"/>
      <c r="L19" s="619"/>
      <c r="M19" s="619"/>
    </row>
    <row r="20" spans="1:13" x14ac:dyDescent="0.15">
      <c r="A20" s="746" t="s">
        <v>760</v>
      </c>
      <c r="B20" s="747">
        <f>+'Sch 33 Cashflow'!$N19</f>
        <v>0</v>
      </c>
      <c r="C20" s="847"/>
      <c r="D20" s="847"/>
      <c r="E20" s="847"/>
      <c r="F20" s="618"/>
      <c r="G20" s="618"/>
      <c r="H20" s="618"/>
      <c r="I20" s="619"/>
      <c r="J20" s="619"/>
      <c r="K20" s="619"/>
      <c r="L20" s="619"/>
      <c r="M20" s="619"/>
    </row>
    <row r="21" spans="1:13" x14ac:dyDescent="0.15">
      <c r="A21" s="746" t="s">
        <v>761</v>
      </c>
      <c r="B21" s="747">
        <f>+'Sch 33 Cashflow'!$N20</f>
        <v>0</v>
      </c>
      <c r="C21" s="847"/>
      <c r="D21" s="847"/>
      <c r="E21" s="847"/>
      <c r="F21" s="618"/>
      <c r="G21" s="618"/>
      <c r="H21" s="618"/>
      <c r="I21" s="619"/>
      <c r="J21" s="619"/>
      <c r="K21" s="619"/>
      <c r="L21" s="619"/>
      <c r="M21" s="619"/>
    </row>
    <row r="22" spans="1:13" x14ac:dyDescent="0.15">
      <c r="A22" s="746" t="s">
        <v>190</v>
      </c>
      <c r="B22" s="747">
        <f>+'Sch 33 Cashflow'!$N21</f>
        <v>0</v>
      </c>
      <c r="C22" s="847"/>
      <c r="D22" s="847"/>
      <c r="E22" s="847"/>
      <c r="F22" s="618"/>
      <c r="G22" s="618"/>
      <c r="H22" s="618"/>
      <c r="I22" s="619"/>
      <c r="J22" s="619"/>
      <c r="K22" s="619"/>
      <c r="L22" s="619"/>
      <c r="M22" s="619"/>
    </row>
    <row r="23" spans="1:13" x14ac:dyDescent="0.15">
      <c r="A23" s="746" t="s">
        <v>762</v>
      </c>
      <c r="B23" s="747">
        <f>+'Sch 33 Cashflow'!$N22</f>
        <v>0</v>
      </c>
      <c r="C23" s="847"/>
      <c r="D23" s="847"/>
      <c r="E23" s="847"/>
      <c r="F23" s="618"/>
      <c r="G23" s="618"/>
      <c r="H23" s="618"/>
      <c r="I23" s="619"/>
      <c r="J23" s="619"/>
      <c r="K23" s="619"/>
      <c r="L23" s="619"/>
      <c r="M23" s="619"/>
    </row>
    <row r="24" spans="1:13" x14ac:dyDescent="0.15">
      <c r="A24" s="746" t="str">
        <f>+'Sch 33 Cashflow'!A23</f>
        <v>Charter School Program (CSP)</v>
      </c>
      <c r="B24" s="747">
        <f>+'Sch 33 Cashflow'!$N23</f>
        <v>0</v>
      </c>
      <c r="C24" s="847"/>
      <c r="D24" s="847"/>
      <c r="E24" s="847"/>
      <c r="F24" s="618"/>
      <c r="G24" s="618"/>
      <c r="H24" s="618"/>
      <c r="I24" s="619"/>
      <c r="J24" s="619"/>
      <c r="K24" s="619"/>
      <c r="L24" s="619"/>
      <c r="M24" s="619"/>
    </row>
    <row r="25" spans="1:13" x14ac:dyDescent="0.15">
      <c r="A25" s="746" t="str">
        <f>+'Sch 33 Cashflow'!A24</f>
        <v>NSLP</v>
      </c>
      <c r="B25" s="747">
        <f>+'Sch 33 Cashflow'!$N24</f>
        <v>220590</v>
      </c>
      <c r="C25" s="847"/>
      <c r="D25" s="847"/>
      <c r="E25" s="847"/>
      <c r="F25" s="618"/>
      <c r="G25" s="618"/>
      <c r="H25" s="618"/>
      <c r="I25" s="619"/>
      <c r="J25" s="619"/>
      <c r="K25" s="619"/>
      <c r="L25" s="619"/>
      <c r="M25" s="619"/>
    </row>
    <row r="26" spans="1:13" x14ac:dyDescent="0.15">
      <c r="A26" s="746">
        <f>+'Sch 33 Cashflow'!A25</f>
        <v>0</v>
      </c>
      <c r="B26" s="747">
        <f>+'Sch 33 Cashflow'!$N25</f>
        <v>0</v>
      </c>
      <c r="C26" s="847"/>
      <c r="D26" s="847"/>
      <c r="E26" s="847"/>
      <c r="F26" s="618"/>
      <c r="G26" s="618"/>
      <c r="H26" s="618"/>
      <c r="I26" s="619"/>
      <c r="J26" s="619"/>
      <c r="K26" s="619"/>
      <c r="L26" s="619"/>
      <c r="M26" s="619"/>
    </row>
    <row r="27" spans="1:13" x14ac:dyDescent="0.15">
      <c r="A27" s="746">
        <f>+'Sch 33 Cashflow'!A26</f>
        <v>0</v>
      </c>
      <c r="B27" s="747">
        <f>+'Sch 33 Cashflow'!$N26</f>
        <v>0</v>
      </c>
      <c r="C27" s="847"/>
      <c r="D27" s="847"/>
      <c r="E27" s="847"/>
      <c r="F27" s="618"/>
      <c r="G27" s="618"/>
      <c r="H27" s="618"/>
      <c r="I27" s="619"/>
      <c r="J27" s="619"/>
      <c r="K27" s="619"/>
      <c r="L27" s="619"/>
      <c r="M27" s="619"/>
    </row>
    <row r="28" spans="1:13" x14ac:dyDescent="0.15">
      <c r="A28" s="746">
        <f>+'Sch 33 Cashflow'!A27</f>
        <v>0</v>
      </c>
      <c r="B28" s="747">
        <f>+'Sch 33 Cashflow'!$N27</f>
        <v>0</v>
      </c>
      <c r="C28" s="848">
        <v>0</v>
      </c>
      <c r="D28" s="848">
        <v>0</v>
      </c>
      <c r="E28" s="848">
        <v>0</v>
      </c>
      <c r="F28" s="618"/>
      <c r="G28" s="618"/>
      <c r="H28" s="618"/>
      <c r="I28" s="619"/>
      <c r="J28" s="619"/>
      <c r="K28" s="619"/>
      <c r="L28" s="619"/>
      <c r="M28" s="619"/>
    </row>
    <row r="29" spans="1:13" x14ac:dyDescent="0.15">
      <c r="A29" s="862" t="str">
        <f>+'Sch 33 Cashflow'!A28</f>
        <v>Total Revenues</v>
      </c>
      <c r="B29" s="674">
        <f>SUM(B11:B28)</f>
        <v>3206737.8333333335</v>
      </c>
      <c r="C29" s="849">
        <f t="shared" ref="C29:E29" si="3">SUM(C11:C28)</f>
        <v>0</v>
      </c>
      <c r="D29" s="849">
        <f t="shared" si="3"/>
        <v>0</v>
      </c>
      <c r="E29" s="849">
        <f t="shared" si="3"/>
        <v>0</v>
      </c>
      <c r="F29" s="618"/>
      <c r="G29" s="618"/>
      <c r="H29" s="618"/>
      <c r="I29" s="619"/>
      <c r="J29" s="657"/>
      <c r="K29" s="657"/>
      <c r="L29" s="657"/>
      <c r="M29" s="619"/>
    </row>
    <row r="30" spans="1:13" x14ac:dyDescent="0.15">
      <c r="A30" s="745" t="str">
        <f>+'Sch 33 Cashflow'!A29</f>
        <v>Total Revenues Y-T-D</v>
      </c>
      <c r="B30" s="676"/>
      <c r="C30" s="850">
        <f>IF(OR(C29=0,$B29=0),0,(C29/$B29)-1)</f>
        <v>0</v>
      </c>
      <c r="D30" s="850">
        <f>IF(OR(D29=0,$B29=0),0,(D29/$B29)-1)</f>
        <v>0</v>
      </c>
      <c r="E30" s="850">
        <f>IF(OR(E29=0,$B29=0),0,(E29/$B29)-1)</f>
        <v>0</v>
      </c>
      <c r="F30" s="618"/>
      <c r="G30" s="618"/>
      <c r="H30" s="618"/>
      <c r="I30" s="619"/>
      <c r="J30" s="619"/>
      <c r="K30" s="619"/>
      <c r="L30" s="619"/>
      <c r="M30" s="619"/>
    </row>
    <row r="31" spans="1:13" x14ac:dyDescent="0.15">
      <c r="A31" s="746"/>
      <c r="B31" s="676"/>
      <c r="C31" s="851"/>
      <c r="D31" s="851"/>
      <c r="E31" s="851"/>
      <c r="F31" s="618"/>
      <c r="G31" s="618"/>
      <c r="H31" s="618"/>
      <c r="I31" s="619"/>
      <c r="J31" s="619"/>
      <c r="K31" s="619"/>
      <c r="L31" s="619"/>
      <c r="M31" s="619"/>
    </row>
    <row r="32" spans="1:13" x14ac:dyDescent="0.15">
      <c r="A32" s="746"/>
      <c r="B32" s="676"/>
      <c r="C32" s="851"/>
      <c r="D32" s="851"/>
      <c r="E32" s="851"/>
      <c r="F32" s="618"/>
      <c r="G32" s="618"/>
      <c r="H32" s="618"/>
      <c r="I32" s="619"/>
      <c r="J32" s="619"/>
      <c r="K32" s="619"/>
      <c r="L32" s="619"/>
      <c r="M32" s="619"/>
    </row>
    <row r="33" spans="1:13" x14ac:dyDescent="0.15">
      <c r="A33" s="746"/>
      <c r="B33" s="617" t="s">
        <v>731</v>
      </c>
      <c r="C33" s="851"/>
      <c r="D33" s="851"/>
      <c r="E33" s="851"/>
      <c r="F33" s="618"/>
      <c r="G33" s="618"/>
      <c r="H33" s="618"/>
      <c r="I33" s="619"/>
      <c r="J33" s="619"/>
      <c r="K33" s="619"/>
      <c r="L33" s="619"/>
      <c r="M33" s="619"/>
    </row>
    <row r="34" spans="1:13" x14ac:dyDescent="0.15">
      <c r="A34" s="748"/>
      <c r="B34" s="617" t="s">
        <v>745</v>
      </c>
      <c r="C34" s="852">
        <f>+C6</f>
        <v>2026</v>
      </c>
      <c r="D34" s="852">
        <f>+D6</f>
        <v>2027</v>
      </c>
      <c r="E34" s="852">
        <f>+E6</f>
        <v>2028</v>
      </c>
      <c r="F34" s="618"/>
      <c r="G34" s="618"/>
      <c r="H34" s="618"/>
      <c r="I34" s="619"/>
      <c r="J34" s="619"/>
      <c r="K34" s="619"/>
      <c r="L34" s="619"/>
      <c r="M34" s="619"/>
    </row>
    <row r="35" spans="1:13" x14ac:dyDescent="0.15">
      <c r="A35" s="617" t="str">
        <f>+'Sch 33 Cashflow'!A34</f>
        <v>EXPENDITURES</v>
      </c>
      <c r="B35" s="677"/>
      <c r="C35" s="853"/>
      <c r="D35" s="853"/>
      <c r="E35" s="853"/>
      <c r="F35" s="618"/>
      <c r="G35" s="618"/>
      <c r="H35" s="618"/>
      <c r="I35" s="619"/>
      <c r="J35" s="619"/>
      <c r="K35" s="619"/>
      <c r="L35" s="619"/>
      <c r="M35" s="619"/>
    </row>
    <row r="36" spans="1:13" x14ac:dyDescent="0.15">
      <c r="A36" s="676" t="str">
        <f>+'Sch 33 Cashflow'!A35</f>
        <v>Salaries</v>
      </c>
      <c r="B36" s="678">
        <f>+'Sch 33 Cashflow'!N35</f>
        <v>812475</v>
      </c>
      <c r="C36" s="846">
        <v>0</v>
      </c>
      <c r="D36" s="846">
        <v>0</v>
      </c>
      <c r="E36" s="846">
        <v>0</v>
      </c>
      <c r="F36" s="618"/>
      <c r="G36" s="618"/>
      <c r="H36" s="618"/>
      <c r="I36" s="619"/>
      <c r="J36" s="619"/>
      <c r="K36" s="619"/>
      <c r="L36" s="619"/>
      <c r="M36" s="619"/>
    </row>
    <row r="37" spans="1:13" x14ac:dyDescent="0.15">
      <c r="A37" s="676" t="str">
        <f>+'Sch 33 Cashflow'!A36</f>
        <v>Benefits</v>
      </c>
      <c r="B37" s="676">
        <f>+'Sch 33 Cashflow'!N36</f>
        <v>292056</v>
      </c>
      <c r="C37" s="847">
        <v>0</v>
      </c>
      <c r="D37" s="847">
        <v>0</v>
      </c>
      <c r="E37" s="847">
        <v>0</v>
      </c>
      <c r="F37" s="618"/>
      <c r="G37" s="618"/>
      <c r="H37" s="618"/>
      <c r="I37" s="619"/>
      <c r="J37" s="619"/>
      <c r="K37" s="619"/>
      <c r="L37" s="619"/>
      <c r="M37" s="619"/>
    </row>
    <row r="38" spans="1:13" x14ac:dyDescent="0.15">
      <c r="A38" s="676" t="str">
        <f>+'Sch 33 Cashflow'!A37</f>
        <v>Purchased Services</v>
      </c>
      <c r="B38" s="676">
        <f>+'Sch 33 Cashflow'!N37</f>
        <v>751350</v>
      </c>
      <c r="C38" s="847">
        <v>0</v>
      </c>
      <c r="D38" s="847">
        <v>0</v>
      </c>
      <c r="E38" s="847">
        <v>0</v>
      </c>
      <c r="F38" s="618"/>
      <c r="G38" s="618"/>
      <c r="H38" s="618"/>
      <c r="I38" s="619"/>
      <c r="J38" s="619"/>
      <c r="K38" s="619"/>
      <c r="L38" s="619"/>
      <c r="M38" s="619"/>
    </row>
    <row r="39" spans="1:13" x14ac:dyDescent="0.15">
      <c r="A39" s="676" t="str">
        <f>+'Sch 33 Cashflow'!A38</f>
        <v>Supplies</v>
      </c>
      <c r="B39" s="676">
        <f>+'Sch 33 Cashflow'!N38</f>
        <v>441170.00000000006</v>
      </c>
      <c r="C39" s="847">
        <v>0</v>
      </c>
      <c r="D39" s="847">
        <v>0</v>
      </c>
      <c r="E39" s="847">
        <v>0</v>
      </c>
      <c r="F39" s="618"/>
      <c r="G39" s="618"/>
      <c r="H39" s="618"/>
      <c r="I39" s="619"/>
      <c r="J39" s="619"/>
      <c r="K39" s="619"/>
      <c r="L39" s="619"/>
      <c r="M39" s="619"/>
    </row>
    <row r="40" spans="1:13" x14ac:dyDescent="0.15">
      <c r="A40" s="676" t="str">
        <f>+'Sch 33 Cashflow'!A39</f>
        <v>Other</v>
      </c>
      <c r="B40" s="676">
        <f>+'Sch 33 Cashflow'!N39</f>
        <v>252010.99999999997</v>
      </c>
      <c r="C40" s="847">
        <v>0</v>
      </c>
      <c r="D40" s="847">
        <v>0</v>
      </c>
      <c r="E40" s="847">
        <v>0</v>
      </c>
      <c r="F40" s="618"/>
      <c r="G40" s="618"/>
      <c r="H40" s="618"/>
      <c r="I40" s="619"/>
      <c r="J40" s="619"/>
      <c r="K40" s="619"/>
      <c r="L40" s="619"/>
      <c r="M40" s="619"/>
    </row>
    <row r="41" spans="1:13" x14ac:dyDescent="0.15">
      <c r="A41" s="746">
        <f>+'Sch 33 Cashflow'!A40</f>
        <v>0</v>
      </c>
      <c r="B41" s="676">
        <f>+'Sch 33 Cashflow'!N40</f>
        <v>0</v>
      </c>
      <c r="C41" s="847">
        <v>0</v>
      </c>
      <c r="D41" s="847">
        <v>0</v>
      </c>
      <c r="E41" s="847">
        <v>0</v>
      </c>
      <c r="F41" s="618"/>
      <c r="G41" s="618"/>
      <c r="H41" s="618"/>
      <c r="I41" s="619"/>
      <c r="J41" s="619"/>
      <c r="K41" s="619"/>
      <c r="L41" s="619"/>
      <c r="M41" s="619"/>
    </row>
    <row r="42" spans="1:13" x14ac:dyDescent="0.15">
      <c r="A42" s="746">
        <f>+'Sch 33 Cashflow'!A41</f>
        <v>0</v>
      </c>
      <c r="B42" s="676">
        <f>+'Sch 33 Cashflow'!N41</f>
        <v>0</v>
      </c>
      <c r="C42" s="847">
        <v>0</v>
      </c>
      <c r="D42" s="847">
        <v>0</v>
      </c>
      <c r="E42" s="847">
        <v>0</v>
      </c>
      <c r="F42" s="618"/>
      <c r="G42" s="618"/>
      <c r="H42" s="618"/>
      <c r="I42" s="619"/>
      <c r="J42" s="619"/>
      <c r="K42" s="619"/>
      <c r="L42" s="619"/>
      <c r="M42" s="619"/>
    </row>
    <row r="43" spans="1:13" x14ac:dyDescent="0.15">
      <c r="A43" s="746">
        <f>+'Sch 33 Cashflow'!A42</f>
        <v>0</v>
      </c>
      <c r="B43" s="676">
        <f>+'Sch 33 Cashflow'!N42</f>
        <v>0</v>
      </c>
      <c r="C43" s="847">
        <v>0</v>
      </c>
      <c r="D43" s="847">
        <v>0</v>
      </c>
      <c r="E43" s="847">
        <v>0</v>
      </c>
      <c r="F43" s="618"/>
      <c r="G43" s="618"/>
      <c r="H43" s="618"/>
      <c r="I43" s="619"/>
      <c r="J43" s="619"/>
      <c r="K43" s="619"/>
      <c r="L43" s="619"/>
      <c r="M43" s="619"/>
    </row>
    <row r="44" spans="1:13" x14ac:dyDescent="0.15">
      <c r="A44" s="746">
        <f>+'Sch 33 Cashflow'!A43</f>
        <v>0</v>
      </c>
      <c r="B44" s="676">
        <f>+'Sch 33 Cashflow'!N43</f>
        <v>0</v>
      </c>
      <c r="C44" s="847">
        <v>0</v>
      </c>
      <c r="D44" s="847">
        <v>0</v>
      </c>
      <c r="E44" s="847">
        <v>0</v>
      </c>
      <c r="F44" s="618"/>
      <c r="G44" s="618"/>
      <c r="H44" s="618"/>
      <c r="I44" s="619"/>
      <c r="J44" s="619"/>
      <c r="K44" s="619"/>
      <c r="L44" s="619"/>
      <c r="M44" s="619"/>
    </row>
    <row r="45" spans="1:13" x14ac:dyDescent="0.15">
      <c r="A45" s="746">
        <f>+'Sch 33 Cashflow'!A44</f>
        <v>0</v>
      </c>
      <c r="B45" s="676">
        <f>+'Sch 33 Cashflow'!N44</f>
        <v>0</v>
      </c>
      <c r="C45" s="847">
        <v>0</v>
      </c>
      <c r="D45" s="847">
        <v>0</v>
      </c>
      <c r="E45" s="847">
        <v>0</v>
      </c>
      <c r="F45" s="618"/>
      <c r="G45" s="618"/>
      <c r="H45" s="618"/>
      <c r="I45" s="619"/>
      <c r="J45" s="619"/>
      <c r="K45" s="619"/>
      <c r="L45" s="619"/>
      <c r="M45" s="619"/>
    </row>
    <row r="46" spans="1:13" x14ac:dyDescent="0.15">
      <c r="A46" s="746">
        <f>+'Sch 33 Cashflow'!A45</f>
        <v>0</v>
      </c>
      <c r="B46" s="676">
        <f>+'Sch 33 Cashflow'!N45</f>
        <v>0</v>
      </c>
      <c r="C46" s="847">
        <v>0</v>
      </c>
      <c r="D46" s="847">
        <v>0</v>
      </c>
      <c r="E46" s="847">
        <v>0</v>
      </c>
      <c r="F46" s="618"/>
      <c r="G46" s="618"/>
      <c r="H46" s="618"/>
      <c r="I46" s="619"/>
      <c r="J46" s="619"/>
      <c r="K46" s="619"/>
      <c r="L46" s="619"/>
      <c r="M46" s="619"/>
    </row>
    <row r="47" spans="1:13" x14ac:dyDescent="0.15">
      <c r="A47" s="746">
        <f>+'Sch 33 Cashflow'!A46</f>
        <v>0</v>
      </c>
      <c r="B47" s="676">
        <f>+'Sch 33 Cashflow'!N46</f>
        <v>0</v>
      </c>
      <c r="C47" s="847">
        <v>0</v>
      </c>
      <c r="D47" s="847">
        <v>0</v>
      </c>
      <c r="E47" s="847">
        <v>0</v>
      </c>
      <c r="F47" s="618"/>
      <c r="G47" s="618"/>
      <c r="H47" s="618"/>
      <c r="I47" s="619"/>
      <c r="J47" s="619"/>
      <c r="K47" s="619"/>
      <c r="L47" s="619"/>
      <c r="M47" s="619"/>
    </row>
    <row r="48" spans="1:13" x14ac:dyDescent="0.15">
      <c r="A48" s="746" t="str">
        <f>+'Sch 33 Cashflow'!A47</f>
        <v>Loan Payment (Interest Exp' only)</v>
      </c>
      <c r="B48" s="676">
        <f>+'Sch 33 Cashflow'!N47</f>
        <v>0</v>
      </c>
      <c r="C48" s="847">
        <v>0</v>
      </c>
      <c r="D48" s="847">
        <v>0</v>
      </c>
      <c r="E48" s="847">
        <v>0</v>
      </c>
      <c r="F48" s="618"/>
      <c r="G48" s="618"/>
      <c r="H48" s="618"/>
      <c r="I48" s="619"/>
      <c r="J48" s="619"/>
      <c r="K48" s="619"/>
      <c r="L48" s="619"/>
      <c r="M48" s="619"/>
    </row>
    <row r="49" spans="1:13" x14ac:dyDescent="0.15">
      <c r="A49" s="746">
        <f>+'Sch 33 Cashflow'!A48</f>
        <v>0</v>
      </c>
      <c r="B49" s="676">
        <f>+'Sch 33 Cashflow'!N48</f>
        <v>0</v>
      </c>
      <c r="C49" s="847"/>
      <c r="D49" s="847"/>
      <c r="E49" s="847"/>
      <c r="F49" s="618"/>
      <c r="G49" s="618"/>
      <c r="H49" s="618"/>
      <c r="I49" s="619"/>
      <c r="J49" s="619"/>
      <c r="K49" s="619"/>
      <c r="L49" s="619"/>
      <c r="M49" s="619"/>
    </row>
    <row r="50" spans="1:13" x14ac:dyDescent="0.15">
      <c r="A50" s="746" t="s">
        <v>770</v>
      </c>
      <c r="B50" s="674">
        <f>SUM(B36:B49)</f>
        <v>2549062</v>
      </c>
      <c r="C50" s="674">
        <f>SUM(C36:C49)</f>
        <v>0</v>
      </c>
      <c r="D50" s="674">
        <f>SUM(D36:D49)</f>
        <v>0</v>
      </c>
      <c r="E50" s="674">
        <f>SUM(E36:E49)</f>
        <v>0</v>
      </c>
      <c r="F50" s="618"/>
      <c r="G50" s="618"/>
      <c r="H50" s="618"/>
      <c r="I50" s="619"/>
      <c r="J50" s="637"/>
      <c r="K50" s="637"/>
      <c r="L50" s="637"/>
      <c r="M50" s="619"/>
    </row>
    <row r="51" spans="1:13" x14ac:dyDescent="0.15">
      <c r="A51" s="746" t="s">
        <v>780</v>
      </c>
      <c r="B51" s="676"/>
      <c r="C51" s="675">
        <f>IF(OR(C50=0,$B50=0),0,(C50/$B50)-1)</f>
        <v>0</v>
      </c>
      <c r="D51" s="675">
        <f>IF(OR(D50=0,$B50=0),0,(D50/$B50)-1)</f>
        <v>0</v>
      </c>
      <c r="E51" s="675">
        <f>IF(OR(E50=0,$B50=0),0,(E50/$B50)-1)</f>
        <v>0</v>
      </c>
      <c r="F51" s="618"/>
      <c r="G51" s="618"/>
      <c r="H51" s="618"/>
      <c r="I51" s="619"/>
      <c r="J51" s="619"/>
      <c r="K51" s="619"/>
      <c r="L51" s="619"/>
      <c r="M51" s="619"/>
    </row>
    <row r="52" spans="1:13" x14ac:dyDescent="0.15">
      <c r="A52" s="862" t="s">
        <v>781</v>
      </c>
      <c r="B52" s="884"/>
      <c r="C52" s="885">
        <f>+C29-C50</f>
        <v>0</v>
      </c>
      <c r="D52" s="885">
        <f t="shared" ref="D52:E52" si="4">+D29-D50</f>
        <v>0</v>
      </c>
      <c r="E52" s="885">
        <f t="shared" si="4"/>
        <v>0</v>
      </c>
      <c r="F52" s="618"/>
      <c r="G52" s="618"/>
      <c r="H52" s="618"/>
      <c r="I52" s="619"/>
      <c r="J52" s="619"/>
      <c r="K52" s="619"/>
      <c r="L52" s="619"/>
      <c r="M52" s="619"/>
    </row>
    <row r="53" spans="1:13" x14ac:dyDescent="0.15">
      <c r="A53" s="746"/>
      <c r="B53" s="676"/>
      <c r="C53" s="675"/>
      <c r="D53" s="675"/>
      <c r="E53" s="675"/>
      <c r="F53" s="618"/>
      <c r="G53" s="618"/>
      <c r="H53" s="618"/>
      <c r="I53" s="619"/>
      <c r="J53" s="619"/>
      <c r="K53" s="619"/>
      <c r="L53" s="619"/>
      <c r="M53" s="619"/>
    </row>
    <row r="54" spans="1:13" x14ac:dyDescent="0.15">
      <c r="A54" s="746" t="s">
        <v>773</v>
      </c>
      <c r="B54" s="678">
        <f>+'Sch 33 Cashflow'!N53</f>
        <v>657675.83333333349</v>
      </c>
      <c r="C54" s="678">
        <f>+B56</f>
        <v>416944.77333333349</v>
      </c>
      <c r="D54" s="678">
        <f>+C56</f>
        <v>416944.77333333349</v>
      </c>
      <c r="E54" s="678">
        <f>+D56</f>
        <v>416944.77333333349</v>
      </c>
      <c r="F54" s="618"/>
      <c r="G54" s="618"/>
      <c r="H54" s="618"/>
      <c r="I54" s="619"/>
      <c r="J54" s="637"/>
      <c r="K54" s="637"/>
      <c r="L54" s="637"/>
      <c r="M54" s="619"/>
    </row>
    <row r="55" spans="1:13" x14ac:dyDescent="0.15">
      <c r="A55" s="746" t="s">
        <v>782</v>
      </c>
      <c r="B55" s="679">
        <f>+'Sch C-1'!M31</f>
        <v>240731.06</v>
      </c>
      <c r="C55" s="854">
        <v>0</v>
      </c>
      <c r="D55" s="854">
        <v>0</v>
      </c>
      <c r="E55" s="854">
        <v>0</v>
      </c>
      <c r="F55" s="618"/>
      <c r="G55" s="618"/>
      <c r="H55" s="618"/>
      <c r="I55" s="619"/>
      <c r="J55" s="619"/>
      <c r="K55" s="619"/>
      <c r="L55" s="619"/>
      <c r="M55" s="619"/>
    </row>
    <row r="56" spans="1:13" x14ac:dyDescent="0.15">
      <c r="A56" s="746" t="s">
        <v>783</v>
      </c>
      <c r="B56" s="674">
        <f>+B54-B55</f>
        <v>416944.77333333349</v>
      </c>
      <c r="C56" s="674">
        <f>+C54-C55</f>
        <v>416944.77333333349</v>
      </c>
      <c r="D56" s="674">
        <f>+D54-D55</f>
        <v>416944.77333333349</v>
      </c>
      <c r="E56" s="674">
        <f>+E54-E55</f>
        <v>416944.77333333349</v>
      </c>
      <c r="F56" s="618"/>
      <c r="G56" s="618"/>
      <c r="H56" s="618"/>
      <c r="I56" s="619"/>
      <c r="J56" s="619"/>
      <c r="K56" s="619"/>
      <c r="L56" s="619"/>
      <c r="M56" s="619"/>
    </row>
    <row r="57" spans="1:13" x14ac:dyDescent="0.15">
      <c r="A57" s="746" t="s">
        <v>784</v>
      </c>
      <c r="B57" s="675">
        <f>IF(OR(B56=0,B54=0),0,B56/$B54)</f>
        <v>0.63396699741894125</v>
      </c>
      <c r="C57" s="675">
        <f>IF(OR(C56=0,C54=0),0,C56/$B54)</f>
        <v>0.63396699741894125</v>
      </c>
      <c r="D57" s="675">
        <f>IF(OR(D56=0,D54=0),0,D56/$B54)</f>
        <v>0.63396699741894125</v>
      </c>
      <c r="E57" s="675">
        <f>IF(OR(E56=0,E54=0),0,E56/$B54)</f>
        <v>0.63396699741894125</v>
      </c>
      <c r="F57" s="618"/>
      <c r="G57" s="618"/>
      <c r="H57" s="618"/>
      <c r="I57" s="619"/>
      <c r="J57" s="619"/>
      <c r="K57" s="619"/>
      <c r="L57" s="619"/>
      <c r="M57" s="619"/>
    </row>
    <row r="58" spans="1:13" x14ac:dyDescent="0.15">
      <c r="A58" s="746"/>
      <c r="B58" s="675"/>
      <c r="C58" s="850"/>
      <c r="D58" s="850"/>
      <c r="E58" s="850"/>
      <c r="F58" s="618"/>
      <c r="G58" s="618"/>
      <c r="H58" s="618"/>
      <c r="I58" s="619"/>
      <c r="J58" s="619"/>
      <c r="K58" s="619"/>
      <c r="L58" s="619"/>
      <c r="M58" s="619"/>
    </row>
    <row r="59" spans="1:13" x14ac:dyDescent="0.15">
      <c r="A59" s="746" t="s">
        <v>785</v>
      </c>
      <c r="B59" s="680"/>
      <c r="C59" s="855">
        <f>+C55+C48</f>
        <v>0</v>
      </c>
      <c r="D59" s="855">
        <f>+D55+D48</f>
        <v>0</v>
      </c>
      <c r="E59" s="855">
        <f>+E55+E48</f>
        <v>0</v>
      </c>
      <c r="F59" s="618"/>
      <c r="G59" s="618"/>
      <c r="H59" s="618"/>
      <c r="I59" s="619"/>
      <c r="J59" s="619"/>
      <c r="K59" s="619"/>
      <c r="L59" s="619"/>
      <c r="M59" s="619"/>
    </row>
    <row r="60" spans="1:13" x14ac:dyDescent="0.15">
      <c r="A60" s="746" t="s">
        <v>786</v>
      </c>
      <c r="B60" s="676"/>
      <c r="C60" s="678">
        <f>+B59+C59</f>
        <v>0</v>
      </c>
      <c r="D60" s="678">
        <f>+C60+D59</f>
        <v>0</v>
      </c>
      <c r="E60" s="678">
        <f>+D60+E59</f>
        <v>0</v>
      </c>
      <c r="F60" s="618"/>
      <c r="G60" s="618"/>
      <c r="H60" s="618"/>
      <c r="I60" s="619"/>
      <c r="J60" s="619"/>
      <c r="K60" s="619"/>
      <c r="L60" s="619"/>
      <c r="M60" s="619"/>
    </row>
    <row r="61" spans="1:13" x14ac:dyDescent="0.15">
      <c r="A61" s="746"/>
      <c r="B61" s="676"/>
      <c r="C61" s="678"/>
      <c r="D61" s="678"/>
      <c r="E61" s="678"/>
      <c r="F61" s="618"/>
      <c r="G61" s="618"/>
      <c r="H61" s="618"/>
      <c r="I61" s="619"/>
      <c r="J61" s="619"/>
      <c r="K61" s="619"/>
      <c r="L61" s="619"/>
      <c r="M61" s="619"/>
    </row>
    <row r="62" spans="1:13" x14ac:dyDescent="0.15">
      <c r="A62" s="746"/>
      <c r="B62" s="676"/>
      <c r="C62" s="678"/>
      <c r="D62" s="678"/>
      <c r="E62" s="65" t="str" cm="1">
        <f t="array" ref="E62">SchoolName</f>
        <v>ThrivePoint Academy Nevada</v>
      </c>
      <c r="F62" s="618"/>
      <c r="G62" s="618"/>
      <c r="H62" s="618"/>
      <c r="I62" s="619"/>
      <c r="J62" s="619"/>
      <c r="K62" s="619"/>
      <c r="L62" s="619"/>
      <c r="M62" s="619"/>
    </row>
    <row r="63" spans="1:13" x14ac:dyDescent="0.15">
      <c r="A63" s="746"/>
      <c r="B63" s="676"/>
      <c r="C63" s="676"/>
      <c r="D63" s="676"/>
      <c r="E63" s="305" t="str" cm="1">
        <f t="array" ref="E63">"FYE "&amp;TEXT(FYE_Date,"mm/dd/yy")</f>
        <v>FYE 06/30/25</v>
      </c>
      <c r="F63" s="618"/>
      <c r="G63" s="618"/>
      <c r="H63" s="618"/>
      <c r="I63" s="619"/>
      <c r="J63" s="619"/>
      <c r="K63" s="619"/>
      <c r="L63" s="619"/>
      <c r="M63" s="619"/>
    </row>
    <row r="64" spans="1:13" x14ac:dyDescent="0.15">
      <c r="A64" s="856" t="s">
        <v>787</v>
      </c>
      <c r="B64" s="676"/>
      <c r="C64" s="676"/>
      <c r="D64" s="676"/>
      <c r="E64" s="65" t="str">
        <f>Budget</f>
        <v>Final</v>
      </c>
      <c r="F64" s="618"/>
      <c r="G64" s="618"/>
      <c r="H64" s="618"/>
      <c r="I64" s="619"/>
      <c r="J64" s="619"/>
      <c r="K64" s="619"/>
      <c r="L64" s="619"/>
      <c r="M64" s="619"/>
    </row>
    <row r="65" spans="1:13" x14ac:dyDescent="0.15">
      <c r="A65" s="746" t="s">
        <v>788</v>
      </c>
      <c r="B65" s="676"/>
      <c r="C65" s="676"/>
      <c r="D65" s="676"/>
      <c r="E65" s="676"/>
      <c r="F65" s="618"/>
      <c r="G65" s="618"/>
      <c r="H65" s="618"/>
      <c r="I65" s="619"/>
      <c r="J65" s="619"/>
      <c r="K65" s="619"/>
      <c r="L65" s="619"/>
      <c r="M65" s="619"/>
    </row>
    <row r="66" spans="1:13" x14ac:dyDescent="0.15">
      <c r="A66" s="746" t="s">
        <v>789</v>
      </c>
      <c r="B66" s="676"/>
      <c r="C66" s="676"/>
      <c r="D66" s="676"/>
      <c r="E66" s="676"/>
      <c r="F66" s="618"/>
      <c r="G66" s="618"/>
      <c r="H66" s="618"/>
      <c r="I66" s="619"/>
      <c r="J66" s="619"/>
      <c r="K66" s="619"/>
      <c r="L66" s="619"/>
      <c r="M66" s="619"/>
    </row>
    <row r="67" spans="1:13" x14ac:dyDescent="0.15">
      <c r="A67" s="857" t="s">
        <v>790</v>
      </c>
      <c r="B67" s="676"/>
      <c r="C67" s="676"/>
      <c r="D67" s="676"/>
      <c r="E67" s="676"/>
      <c r="F67" s="618"/>
      <c r="G67" s="618"/>
      <c r="H67" s="618"/>
      <c r="I67" s="619"/>
      <c r="J67" s="619"/>
      <c r="K67" s="619"/>
      <c r="L67" s="619"/>
      <c r="M67" s="619"/>
    </row>
    <row r="68" spans="1:13" x14ac:dyDescent="0.15">
      <c r="A68" s="746" t="s">
        <v>791</v>
      </c>
      <c r="B68" s="676"/>
      <c r="C68" s="676"/>
      <c r="D68" s="676"/>
      <c r="E68" s="676"/>
      <c r="F68" s="618"/>
      <c r="G68" s="618"/>
      <c r="H68" s="618"/>
      <c r="I68" s="619"/>
      <c r="J68" s="619"/>
      <c r="K68" s="619"/>
      <c r="L68" s="619"/>
      <c r="M68" s="619"/>
    </row>
    <row r="69" spans="1:13" x14ac:dyDescent="0.15">
      <c r="A69" s="623"/>
      <c r="B69" s="622"/>
      <c r="C69" s="622"/>
      <c r="D69" s="622"/>
      <c r="E69" s="622"/>
      <c r="F69" s="618"/>
      <c r="G69" s="618"/>
      <c r="H69" s="618"/>
      <c r="I69" s="619"/>
      <c r="J69" s="619"/>
      <c r="K69" s="619"/>
      <c r="L69" s="619"/>
      <c r="M69" s="619"/>
    </row>
    <row r="70" spans="1:13" x14ac:dyDescent="0.15">
      <c r="A70" s="623"/>
      <c r="B70" s="622"/>
      <c r="C70" s="622"/>
      <c r="D70" s="622"/>
      <c r="E70" s="622"/>
      <c r="F70" s="618"/>
      <c r="G70" s="618"/>
      <c r="H70" s="618"/>
      <c r="I70" s="619"/>
      <c r="J70" s="619"/>
      <c r="K70" s="619"/>
      <c r="L70" s="619"/>
      <c r="M70" s="619"/>
    </row>
    <row r="71" spans="1:13" x14ac:dyDescent="0.15">
      <c r="A71" s="623"/>
      <c r="B71" s="622"/>
      <c r="C71" s="622"/>
      <c r="D71" s="622"/>
      <c r="E71" s="622"/>
      <c r="F71" s="618"/>
      <c r="G71" s="618"/>
      <c r="H71" s="618"/>
      <c r="I71" s="619"/>
      <c r="J71" s="619"/>
      <c r="K71" s="619"/>
      <c r="L71" s="619"/>
      <c r="M71" s="619"/>
    </row>
  </sheetData>
  <hyperlinks>
    <hyperlink ref="E1" location="TOCpage" display="TOC" xr:uid="{8B7C7E8E-C39A-42BA-88A4-75795FC10E01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7"/>
  <dimension ref="A1:M331"/>
  <sheetViews>
    <sheetView workbookViewId="0"/>
  </sheetViews>
  <sheetFormatPr baseColWidth="10" defaultColWidth="9.1640625" defaultRowHeight="13" x14ac:dyDescent="0.15"/>
  <cols>
    <col min="1" max="1" width="9.1640625" style="431"/>
    <col min="2" max="8" width="9.1640625" style="28"/>
    <col min="9" max="9" width="3.6640625" style="28" customWidth="1"/>
    <col min="10" max="10" width="9.1640625" style="28"/>
    <col min="11" max="11" width="3.6640625" style="28" customWidth="1"/>
    <col min="12" max="12" width="9.1640625" style="28"/>
    <col min="13" max="13" width="3.6640625" style="28" customWidth="1"/>
    <col min="14" max="16384" width="9.1640625" style="28"/>
  </cols>
  <sheetData>
    <row r="1" spans="1:13" x14ac:dyDescent="0.15">
      <c r="A1" s="425" t="s">
        <v>0</v>
      </c>
      <c r="I1" s="976" t="s">
        <v>792</v>
      </c>
      <c r="J1" s="977"/>
      <c r="K1" s="977"/>
      <c r="L1" s="977"/>
      <c r="M1" s="978"/>
    </row>
    <row r="2" spans="1:13" x14ac:dyDescent="0.15">
      <c r="A2" s="425" t="s">
        <v>793</v>
      </c>
      <c r="I2" s="979"/>
      <c r="J2" s="980"/>
      <c r="K2" s="980"/>
      <c r="L2" s="980"/>
      <c r="M2" s="981"/>
    </row>
    <row r="3" spans="1:13" x14ac:dyDescent="0.15">
      <c r="A3" s="426"/>
      <c r="I3" s="982" t="s">
        <v>794</v>
      </c>
      <c r="J3" s="983"/>
      <c r="K3" s="427"/>
      <c r="L3" s="984">
        <v>0</v>
      </c>
      <c r="M3" s="985"/>
    </row>
    <row r="4" spans="1:13" x14ac:dyDescent="0.15">
      <c r="A4" s="425" t="s">
        <v>795</v>
      </c>
      <c r="I4" s="982" t="s">
        <v>796</v>
      </c>
      <c r="J4" s="983"/>
      <c r="K4" s="427"/>
      <c r="L4" s="986">
        <v>0</v>
      </c>
      <c r="M4" s="987"/>
    </row>
    <row r="5" spans="1:13" x14ac:dyDescent="0.15">
      <c r="A5" s="425" t="s">
        <v>797</v>
      </c>
      <c r="I5" s="982" t="s">
        <v>798</v>
      </c>
      <c r="J5" s="983"/>
      <c r="K5" s="427"/>
      <c r="L5" s="986">
        <v>0</v>
      </c>
      <c r="M5" s="987"/>
    </row>
    <row r="6" spans="1:13" x14ac:dyDescent="0.15">
      <c r="A6" s="426"/>
      <c r="I6" s="982" t="s">
        <v>799</v>
      </c>
      <c r="J6" s="983"/>
      <c r="K6" s="427"/>
      <c r="L6" s="986">
        <v>0</v>
      </c>
      <c r="M6" s="987"/>
    </row>
    <row r="7" spans="1:13" x14ac:dyDescent="0.15">
      <c r="A7" s="425" t="s">
        <v>690</v>
      </c>
      <c r="B7" s="997"/>
      <c r="C7" s="997"/>
      <c r="D7" s="997"/>
      <c r="E7" s="997"/>
      <c r="F7" s="997"/>
      <c r="G7" s="997"/>
      <c r="I7" s="998"/>
      <c r="J7" s="999"/>
      <c r="K7" s="427"/>
      <c r="L7" s="1000"/>
      <c r="M7" s="1001"/>
    </row>
    <row r="8" spans="1:13" x14ac:dyDescent="0.15">
      <c r="A8" s="426"/>
      <c r="I8" s="979"/>
      <c r="J8" s="980"/>
      <c r="K8" s="980"/>
      <c r="L8" s="980"/>
      <c r="M8" s="981"/>
    </row>
    <row r="9" spans="1:13" x14ac:dyDescent="0.15">
      <c r="A9" s="425" t="s">
        <v>800</v>
      </c>
      <c r="C9" s="997"/>
      <c r="D9" s="997"/>
      <c r="E9" s="997"/>
      <c r="F9" s="997"/>
      <c r="G9" s="997"/>
      <c r="I9" s="428" t="s">
        <v>577</v>
      </c>
      <c r="J9" s="429"/>
      <c r="K9" s="429"/>
      <c r="L9" s="1002">
        <f>SUM(L3:L6)</f>
        <v>0</v>
      </c>
      <c r="M9" s="1003"/>
    </row>
    <row r="10" spans="1:13" x14ac:dyDescent="0.15">
      <c r="A10" s="426"/>
      <c r="I10" s="427"/>
      <c r="J10" s="427"/>
      <c r="K10" s="427"/>
      <c r="L10" s="427"/>
      <c r="M10" s="427"/>
    </row>
    <row r="11" spans="1:13" x14ac:dyDescent="0.15">
      <c r="A11" s="425" t="s">
        <v>801</v>
      </c>
      <c r="B11" s="1004"/>
      <c r="C11" s="1004"/>
      <c r="D11" s="1004"/>
    </row>
    <row r="13" spans="1:13" x14ac:dyDescent="0.15">
      <c r="A13" s="7" t="s">
        <v>802</v>
      </c>
      <c r="I13" s="430" t="s">
        <v>803</v>
      </c>
      <c r="K13" s="430" t="s">
        <v>804</v>
      </c>
      <c r="M13" s="430" t="s">
        <v>805</v>
      </c>
    </row>
    <row r="14" spans="1:13" x14ac:dyDescent="0.15">
      <c r="A14" s="426"/>
    </row>
    <row r="15" spans="1:13" x14ac:dyDescent="0.15">
      <c r="A15" s="28" t="s">
        <v>806</v>
      </c>
    </row>
    <row r="16" spans="1:13" x14ac:dyDescent="0.15">
      <c r="A16" s="426"/>
    </row>
    <row r="17" spans="1:2" x14ac:dyDescent="0.15">
      <c r="A17" s="426" t="s">
        <v>807</v>
      </c>
    </row>
    <row r="18" spans="1:2" x14ac:dyDescent="0.15">
      <c r="A18" s="426"/>
      <c r="B18" s="28" t="s">
        <v>808</v>
      </c>
    </row>
    <row r="19" spans="1:2" x14ac:dyDescent="0.15">
      <c r="A19" s="426"/>
      <c r="B19" s="426" t="s">
        <v>809</v>
      </c>
    </row>
    <row r="20" spans="1:2" x14ac:dyDescent="0.15">
      <c r="A20" s="426"/>
    </row>
    <row r="21" spans="1:2" x14ac:dyDescent="0.15">
      <c r="A21" s="426" t="s">
        <v>810</v>
      </c>
    </row>
    <row r="22" spans="1:2" x14ac:dyDescent="0.15">
      <c r="A22" s="426" t="s">
        <v>811</v>
      </c>
    </row>
    <row r="23" spans="1:2" x14ac:dyDescent="0.15">
      <c r="A23" s="426"/>
    </row>
    <row r="24" spans="1:2" x14ac:dyDescent="0.15">
      <c r="A24" s="426" t="s">
        <v>812</v>
      </c>
    </row>
    <row r="25" spans="1:2" x14ac:dyDescent="0.15">
      <c r="A25" s="426" t="s">
        <v>813</v>
      </c>
    </row>
    <row r="26" spans="1:2" x14ac:dyDescent="0.15">
      <c r="A26" s="426"/>
    </row>
    <row r="27" spans="1:2" x14ac:dyDescent="0.15">
      <c r="A27" s="426" t="s">
        <v>814</v>
      </c>
    </row>
    <row r="28" spans="1:2" x14ac:dyDescent="0.15">
      <c r="A28" s="426" t="s">
        <v>815</v>
      </c>
    </row>
    <row r="29" spans="1:2" x14ac:dyDescent="0.15">
      <c r="A29" s="426"/>
    </row>
    <row r="30" spans="1:2" x14ac:dyDescent="0.15">
      <c r="A30" s="426" t="s">
        <v>816</v>
      </c>
    </row>
    <row r="31" spans="1:2" x14ac:dyDescent="0.15">
      <c r="A31" s="426" t="s">
        <v>817</v>
      </c>
    </row>
    <row r="32" spans="1:2" x14ac:dyDescent="0.15">
      <c r="A32" s="426"/>
    </row>
    <row r="33" spans="1:13" x14ac:dyDescent="0.15">
      <c r="A33" s="426" t="s">
        <v>818</v>
      </c>
    </row>
    <row r="34" spans="1:13" x14ac:dyDescent="0.15">
      <c r="A34" s="426" t="s">
        <v>819</v>
      </c>
    </row>
    <row r="35" spans="1:13" x14ac:dyDescent="0.15">
      <c r="A35" s="425"/>
    </row>
    <row r="36" spans="1:13" x14ac:dyDescent="0.15">
      <c r="A36" s="426" t="s">
        <v>820</v>
      </c>
    </row>
    <row r="37" spans="1:13" x14ac:dyDescent="0.15">
      <c r="A37" s="425" t="s">
        <v>821</v>
      </c>
      <c r="F37" s="7"/>
    </row>
    <row r="39" spans="1:13" x14ac:dyDescent="0.15">
      <c r="A39" s="426" t="s">
        <v>822</v>
      </c>
    </row>
    <row r="40" spans="1:13" x14ac:dyDescent="0.15">
      <c r="A40" s="426"/>
    </row>
    <row r="41" spans="1:13" x14ac:dyDescent="0.15">
      <c r="A41" s="426" t="s">
        <v>823</v>
      </c>
    </row>
    <row r="42" spans="1:13" x14ac:dyDescent="0.15">
      <c r="A42" s="988"/>
      <c r="B42" s="989"/>
      <c r="C42" s="989"/>
      <c r="D42" s="989"/>
      <c r="E42" s="989"/>
      <c r="F42" s="989"/>
      <c r="G42" s="989"/>
      <c r="H42" s="989"/>
      <c r="I42" s="989"/>
      <c r="J42" s="989"/>
      <c r="K42" s="989"/>
      <c r="L42" s="989"/>
      <c r="M42" s="990"/>
    </row>
    <row r="43" spans="1:13" x14ac:dyDescent="0.15">
      <c r="A43" s="991"/>
      <c r="B43" s="992"/>
      <c r="C43" s="992"/>
      <c r="D43" s="992"/>
      <c r="E43" s="992"/>
      <c r="F43" s="992"/>
      <c r="G43" s="992"/>
      <c r="H43" s="992"/>
      <c r="I43" s="992"/>
      <c r="J43" s="992"/>
      <c r="K43" s="992"/>
      <c r="L43" s="992"/>
      <c r="M43" s="993"/>
    </row>
    <row r="44" spans="1:13" x14ac:dyDescent="0.15">
      <c r="A44" s="994"/>
      <c r="B44" s="995"/>
      <c r="C44" s="995"/>
      <c r="D44" s="995"/>
      <c r="E44" s="995"/>
      <c r="F44" s="995"/>
      <c r="G44" s="995"/>
      <c r="H44" s="995"/>
      <c r="I44" s="995"/>
      <c r="J44" s="995"/>
      <c r="K44" s="995"/>
      <c r="L44" s="995"/>
      <c r="M44" s="996"/>
    </row>
    <row r="45" spans="1:13" x14ac:dyDescent="0.15">
      <c r="A45" s="426"/>
    </row>
    <row r="46" spans="1:13" x14ac:dyDescent="0.15">
      <c r="A46" s="425" t="s">
        <v>824</v>
      </c>
      <c r="I46" s="430" t="s">
        <v>803</v>
      </c>
      <c r="K46" s="430" t="s">
        <v>804</v>
      </c>
      <c r="M46" s="430" t="s">
        <v>805</v>
      </c>
    </row>
    <row r="47" spans="1:13" x14ac:dyDescent="0.15">
      <c r="A47" s="426"/>
    </row>
    <row r="48" spans="1:13" x14ac:dyDescent="0.15">
      <c r="A48" s="426" t="s">
        <v>825</v>
      </c>
    </row>
    <row r="49" spans="1:13" x14ac:dyDescent="0.15">
      <c r="A49" s="426" t="s">
        <v>826</v>
      </c>
    </row>
    <row r="50" spans="1:13" x14ac:dyDescent="0.15">
      <c r="A50" s="426"/>
    </row>
    <row r="51" spans="1:13" x14ac:dyDescent="0.15">
      <c r="A51" s="426" t="s">
        <v>827</v>
      </c>
    </row>
    <row r="52" spans="1:13" x14ac:dyDescent="0.15">
      <c r="A52" s="426"/>
    </row>
    <row r="53" spans="1:13" x14ac:dyDescent="0.15">
      <c r="A53" s="426" t="s">
        <v>828</v>
      </c>
    </row>
    <row r="54" spans="1:13" x14ac:dyDescent="0.15">
      <c r="A54" s="426"/>
    </row>
    <row r="55" spans="1:13" x14ac:dyDescent="0.15">
      <c r="A55" s="426" t="s">
        <v>829</v>
      </c>
    </row>
    <row r="56" spans="1:13" x14ac:dyDescent="0.15">
      <c r="A56" s="426"/>
    </row>
    <row r="57" spans="1:13" x14ac:dyDescent="0.15">
      <c r="A57" s="426" t="s">
        <v>823</v>
      </c>
    </row>
    <row r="58" spans="1:13" x14ac:dyDescent="0.15">
      <c r="A58" s="988"/>
      <c r="B58" s="989"/>
      <c r="C58" s="989"/>
      <c r="D58" s="989"/>
      <c r="E58" s="989"/>
      <c r="F58" s="989"/>
      <c r="G58" s="989"/>
      <c r="H58" s="989"/>
      <c r="I58" s="989"/>
      <c r="J58" s="989"/>
      <c r="K58" s="989"/>
      <c r="L58" s="989"/>
      <c r="M58" s="990"/>
    </row>
    <row r="59" spans="1:13" x14ac:dyDescent="0.15">
      <c r="A59" s="991"/>
      <c r="B59" s="992"/>
      <c r="C59" s="992"/>
      <c r="D59" s="992"/>
      <c r="E59" s="992"/>
      <c r="F59" s="992"/>
      <c r="G59" s="992"/>
      <c r="H59" s="992"/>
      <c r="I59" s="992"/>
      <c r="J59" s="992"/>
      <c r="K59" s="992"/>
      <c r="L59" s="992"/>
      <c r="M59" s="993"/>
    </row>
    <row r="60" spans="1:13" x14ac:dyDescent="0.15">
      <c r="A60" s="994"/>
      <c r="B60" s="995"/>
      <c r="C60" s="995"/>
      <c r="D60" s="995"/>
      <c r="E60" s="995"/>
      <c r="F60" s="995"/>
      <c r="G60" s="995"/>
      <c r="H60" s="995"/>
      <c r="I60" s="995"/>
      <c r="J60" s="995"/>
      <c r="K60" s="995"/>
      <c r="L60" s="995"/>
      <c r="M60" s="996"/>
    </row>
    <row r="61" spans="1:13" x14ac:dyDescent="0.15">
      <c r="A61" s="426"/>
    </row>
    <row r="62" spans="1:13" x14ac:dyDescent="0.15">
      <c r="A62" s="7" t="s">
        <v>830</v>
      </c>
    </row>
    <row r="63" spans="1:13" x14ac:dyDescent="0.15">
      <c r="A63" s="425" t="s">
        <v>831</v>
      </c>
      <c r="I63" s="430" t="s">
        <v>803</v>
      </c>
      <c r="K63" s="430" t="s">
        <v>804</v>
      </c>
      <c r="M63" s="430" t="s">
        <v>805</v>
      </c>
    </row>
    <row r="64" spans="1:13" x14ac:dyDescent="0.15">
      <c r="A64" s="425"/>
      <c r="I64" s="430"/>
      <c r="K64" s="430"/>
      <c r="M64" s="430"/>
    </row>
    <row r="65" spans="1:2" x14ac:dyDescent="0.15">
      <c r="A65" s="426" t="s">
        <v>832</v>
      </c>
    </row>
    <row r="66" spans="1:2" x14ac:dyDescent="0.15">
      <c r="A66" s="426" t="s">
        <v>833</v>
      </c>
    </row>
    <row r="67" spans="1:2" x14ac:dyDescent="0.15">
      <c r="A67" s="28"/>
    </row>
    <row r="68" spans="1:2" x14ac:dyDescent="0.15">
      <c r="A68" s="426" t="s">
        <v>834</v>
      </c>
    </row>
    <row r="69" spans="1:2" x14ac:dyDescent="0.15">
      <c r="A69" s="426"/>
    </row>
    <row r="70" spans="1:2" x14ac:dyDescent="0.15">
      <c r="A70" s="426" t="s">
        <v>835</v>
      </c>
    </row>
    <row r="71" spans="1:2" x14ac:dyDescent="0.15">
      <c r="A71" s="426"/>
    </row>
    <row r="72" spans="1:2" x14ac:dyDescent="0.15">
      <c r="A72" s="426" t="s">
        <v>836</v>
      </c>
    </row>
    <row r="73" spans="1:2" x14ac:dyDescent="0.15">
      <c r="A73" s="426" t="s">
        <v>837</v>
      </c>
    </row>
    <row r="74" spans="1:2" x14ac:dyDescent="0.15">
      <c r="A74" s="426"/>
    </row>
    <row r="75" spans="1:2" x14ac:dyDescent="0.15">
      <c r="A75" s="426" t="s">
        <v>838</v>
      </c>
    </row>
    <row r="76" spans="1:2" x14ac:dyDescent="0.15">
      <c r="A76" s="426"/>
    </row>
    <row r="77" spans="1:2" x14ac:dyDescent="0.15">
      <c r="A77" s="426"/>
      <c r="B77" s="28" t="s">
        <v>839</v>
      </c>
    </row>
    <row r="78" spans="1:2" x14ac:dyDescent="0.15">
      <c r="A78" s="426"/>
    </row>
    <row r="79" spans="1:2" x14ac:dyDescent="0.15">
      <c r="A79" s="426" t="s">
        <v>840</v>
      </c>
    </row>
    <row r="80" spans="1:2" x14ac:dyDescent="0.15">
      <c r="A80" s="426"/>
    </row>
    <row r="81" spans="1:3" x14ac:dyDescent="0.15">
      <c r="A81" s="426"/>
      <c r="B81" s="28" t="s">
        <v>841</v>
      </c>
    </row>
    <row r="82" spans="1:3" x14ac:dyDescent="0.15">
      <c r="A82" s="426"/>
    </row>
    <row r="83" spans="1:3" x14ac:dyDescent="0.15">
      <c r="A83" s="426" t="s">
        <v>842</v>
      </c>
    </row>
    <row r="84" spans="1:3" x14ac:dyDescent="0.15">
      <c r="A84" s="426"/>
    </row>
    <row r="85" spans="1:3" x14ac:dyDescent="0.15">
      <c r="A85" s="426" t="s">
        <v>843</v>
      </c>
    </row>
    <row r="86" spans="1:3" x14ac:dyDescent="0.15">
      <c r="A86" s="426"/>
    </row>
    <row r="87" spans="1:3" x14ac:dyDescent="0.15">
      <c r="A87" s="426"/>
      <c r="B87" s="28" t="s">
        <v>844</v>
      </c>
    </row>
    <row r="88" spans="1:3" x14ac:dyDescent="0.15">
      <c r="A88" s="426"/>
      <c r="B88" s="28" t="s">
        <v>845</v>
      </c>
    </row>
    <row r="89" spans="1:3" x14ac:dyDescent="0.15">
      <c r="A89" s="426"/>
    </row>
    <row r="90" spans="1:3" x14ac:dyDescent="0.15">
      <c r="A90" s="426"/>
      <c r="B90" s="28" t="s">
        <v>846</v>
      </c>
    </row>
    <row r="91" spans="1:3" x14ac:dyDescent="0.15">
      <c r="A91" s="426"/>
    </row>
    <row r="92" spans="1:3" x14ac:dyDescent="0.15">
      <c r="A92" s="426" t="s">
        <v>847</v>
      </c>
    </row>
    <row r="93" spans="1:3" x14ac:dyDescent="0.15">
      <c r="A93" s="426"/>
    </row>
    <row r="94" spans="1:3" x14ac:dyDescent="0.15">
      <c r="A94" s="426"/>
      <c r="B94" s="28" t="s">
        <v>848</v>
      </c>
    </row>
    <row r="95" spans="1:3" x14ac:dyDescent="0.15">
      <c r="A95" s="426"/>
    </row>
    <row r="96" spans="1:3" x14ac:dyDescent="0.15">
      <c r="A96" s="426"/>
      <c r="C96" s="28" t="s">
        <v>849</v>
      </c>
    </row>
    <row r="97" spans="1:13" x14ac:dyDescent="0.15">
      <c r="A97" s="426"/>
    </row>
    <row r="98" spans="1:13" x14ac:dyDescent="0.15">
      <c r="A98" s="426"/>
      <c r="C98" s="28" t="s">
        <v>850</v>
      </c>
    </row>
    <row r="99" spans="1:13" x14ac:dyDescent="0.15">
      <c r="A99" s="426"/>
    </row>
    <row r="100" spans="1:13" x14ac:dyDescent="0.15">
      <c r="A100" s="426" t="s">
        <v>851</v>
      </c>
    </row>
    <row r="101" spans="1:13" x14ac:dyDescent="0.15">
      <c r="A101" s="426"/>
    </row>
    <row r="102" spans="1:13" x14ac:dyDescent="0.15">
      <c r="A102" s="426"/>
      <c r="B102" s="28" t="s">
        <v>852</v>
      </c>
    </row>
    <row r="103" spans="1:13" x14ac:dyDescent="0.15">
      <c r="A103" s="426"/>
    </row>
    <row r="104" spans="1:13" x14ac:dyDescent="0.15">
      <c r="A104" s="426" t="s">
        <v>853</v>
      </c>
    </row>
    <row r="105" spans="1:13" x14ac:dyDescent="0.15">
      <c r="A105" s="426"/>
    </row>
    <row r="106" spans="1:13" x14ac:dyDescent="0.15">
      <c r="A106" s="426" t="s">
        <v>854</v>
      </c>
    </row>
    <row r="107" spans="1:13" x14ac:dyDescent="0.15">
      <c r="A107" s="426"/>
    </row>
    <row r="108" spans="1:13" x14ac:dyDescent="0.15">
      <c r="A108" s="426" t="s">
        <v>823</v>
      </c>
    </row>
    <row r="109" spans="1:13" x14ac:dyDescent="0.15">
      <c r="A109" s="988"/>
      <c r="B109" s="989"/>
      <c r="C109" s="989"/>
      <c r="D109" s="989"/>
      <c r="E109" s="989"/>
      <c r="F109" s="989"/>
      <c r="G109" s="989"/>
      <c r="H109" s="989"/>
      <c r="I109" s="989"/>
      <c r="J109" s="989"/>
      <c r="K109" s="989"/>
      <c r="L109" s="989"/>
      <c r="M109" s="990"/>
    </row>
    <row r="110" spans="1:13" x14ac:dyDescent="0.15">
      <c r="A110" s="991"/>
      <c r="B110" s="992"/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3"/>
    </row>
    <row r="111" spans="1:13" x14ac:dyDescent="0.15">
      <c r="A111" s="994"/>
      <c r="B111" s="995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6"/>
    </row>
    <row r="112" spans="1:13" x14ac:dyDescent="0.15">
      <c r="A112" s="425" t="s">
        <v>855</v>
      </c>
      <c r="I112" s="430" t="s">
        <v>803</v>
      </c>
      <c r="K112" s="430" t="s">
        <v>804</v>
      </c>
      <c r="M112" s="430" t="s">
        <v>805</v>
      </c>
    </row>
    <row r="113" spans="1:13" x14ac:dyDescent="0.15">
      <c r="A113" s="425"/>
      <c r="I113" s="430"/>
      <c r="K113" s="430"/>
      <c r="M113" s="430"/>
    </row>
    <row r="114" spans="1:13" x14ac:dyDescent="0.15">
      <c r="A114" s="426" t="s">
        <v>856</v>
      </c>
    </row>
    <row r="115" spans="1:13" x14ac:dyDescent="0.15">
      <c r="A115" s="426"/>
    </row>
    <row r="116" spans="1:13" x14ac:dyDescent="0.15">
      <c r="A116" s="426" t="s">
        <v>857</v>
      </c>
    </row>
    <row r="117" spans="1:13" x14ac:dyDescent="0.15">
      <c r="A117" s="426"/>
    </row>
    <row r="118" spans="1:13" x14ac:dyDescent="0.15">
      <c r="A118" s="426" t="s">
        <v>858</v>
      </c>
    </row>
    <row r="119" spans="1:13" x14ac:dyDescent="0.15">
      <c r="A119" s="426" t="s">
        <v>859</v>
      </c>
    </row>
    <row r="120" spans="1:13" x14ac:dyDescent="0.15">
      <c r="A120" s="426"/>
    </row>
    <row r="121" spans="1:13" x14ac:dyDescent="0.15">
      <c r="A121" s="426" t="s">
        <v>860</v>
      </c>
    </row>
    <row r="122" spans="1:13" x14ac:dyDescent="0.15">
      <c r="A122" s="426"/>
    </row>
    <row r="123" spans="1:13" x14ac:dyDescent="0.15">
      <c r="A123" s="426"/>
      <c r="B123" s="28" t="s">
        <v>861</v>
      </c>
    </row>
    <row r="124" spans="1:13" x14ac:dyDescent="0.15">
      <c r="A124" s="426"/>
    </row>
    <row r="125" spans="1:13" x14ac:dyDescent="0.15">
      <c r="A125" s="426"/>
      <c r="B125" s="28" t="s">
        <v>862</v>
      </c>
    </row>
    <row r="126" spans="1:13" x14ac:dyDescent="0.15">
      <c r="A126" s="426"/>
      <c r="B126" s="28" t="s">
        <v>863</v>
      </c>
    </row>
    <row r="127" spans="1:13" x14ac:dyDescent="0.15">
      <c r="A127" s="426"/>
    </row>
    <row r="128" spans="1:13" x14ac:dyDescent="0.15">
      <c r="A128" s="426"/>
      <c r="B128" s="28" t="s">
        <v>864</v>
      </c>
    </row>
    <row r="129" spans="1:13" x14ac:dyDescent="0.15">
      <c r="A129" s="426"/>
      <c r="B129" s="28" t="s">
        <v>865</v>
      </c>
    </row>
    <row r="130" spans="1:13" x14ac:dyDescent="0.15">
      <c r="A130" s="426"/>
      <c r="B130" s="28" t="s">
        <v>866</v>
      </c>
    </row>
    <row r="131" spans="1:13" x14ac:dyDescent="0.15">
      <c r="A131" s="426"/>
    </row>
    <row r="132" spans="1:13" x14ac:dyDescent="0.15">
      <c r="A132" s="426" t="s">
        <v>867</v>
      </c>
    </row>
    <row r="133" spans="1:13" x14ac:dyDescent="0.15">
      <c r="A133" s="426" t="s">
        <v>868</v>
      </c>
    </row>
    <row r="134" spans="1:13" x14ac:dyDescent="0.15">
      <c r="A134" s="426"/>
    </row>
    <row r="135" spans="1:13" x14ac:dyDescent="0.15">
      <c r="A135" s="426" t="s">
        <v>869</v>
      </c>
    </row>
    <row r="136" spans="1:13" x14ac:dyDescent="0.15">
      <c r="A136" s="426" t="s">
        <v>870</v>
      </c>
    </row>
    <row r="137" spans="1:13" x14ac:dyDescent="0.15">
      <c r="A137" s="426"/>
    </row>
    <row r="138" spans="1:13" x14ac:dyDescent="0.15">
      <c r="A138" s="28" t="s">
        <v>823</v>
      </c>
    </row>
    <row r="139" spans="1:13" x14ac:dyDescent="0.15">
      <c r="A139" s="988"/>
      <c r="B139" s="989"/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90"/>
    </row>
    <row r="140" spans="1:13" x14ac:dyDescent="0.15">
      <c r="A140" s="991"/>
      <c r="B140" s="992"/>
      <c r="C140" s="992"/>
      <c r="D140" s="992"/>
      <c r="E140" s="992"/>
      <c r="F140" s="992"/>
      <c r="G140" s="992"/>
      <c r="H140" s="992"/>
      <c r="I140" s="992"/>
      <c r="J140" s="992"/>
      <c r="K140" s="992"/>
      <c r="L140" s="992"/>
      <c r="M140" s="993"/>
    </row>
    <row r="141" spans="1:13" x14ac:dyDescent="0.15">
      <c r="A141" s="994"/>
      <c r="B141" s="995"/>
      <c r="C141" s="995"/>
      <c r="D141" s="995"/>
      <c r="E141" s="995"/>
      <c r="F141" s="995"/>
      <c r="G141" s="995"/>
      <c r="H141" s="995"/>
      <c r="I141" s="995"/>
      <c r="J141" s="995"/>
      <c r="K141" s="995"/>
      <c r="L141" s="995"/>
      <c r="M141" s="996"/>
    </row>
    <row r="142" spans="1:13" x14ac:dyDescent="0.15">
      <c r="A142" s="426"/>
    </row>
    <row r="143" spans="1:13" x14ac:dyDescent="0.15">
      <c r="A143" s="425" t="s">
        <v>871</v>
      </c>
      <c r="I143" s="430" t="s">
        <v>803</v>
      </c>
      <c r="K143" s="430" t="s">
        <v>804</v>
      </c>
      <c r="M143" s="430" t="s">
        <v>805</v>
      </c>
    </row>
    <row r="144" spans="1:13" x14ac:dyDescent="0.15">
      <c r="A144" s="426"/>
    </row>
    <row r="145" spans="1:13" x14ac:dyDescent="0.15">
      <c r="A145" s="426" t="s">
        <v>872</v>
      </c>
    </row>
    <row r="146" spans="1:13" x14ac:dyDescent="0.15">
      <c r="A146" s="426"/>
    </row>
    <row r="147" spans="1:13" x14ac:dyDescent="0.15">
      <c r="A147" s="426"/>
      <c r="B147" s="28" t="s">
        <v>873</v>
      </c>
    </row>
    <row r="148" spans="1:13" x14ac:dyDescent="0.15">
      <c r="A148" s="426"/>
    </row>
    <row r="149" spans="1:13" x14ac:dyDescent="0.15">
      <c r="A149" s="426" t="s">
        <v>823</v>
      </c>
    </row>
    <row r="150" spans="1:13" x14ac:dyDescent="0.15">
      <c r="A150" s="988"/>
      <c r="B150" s="989"/>
      <c r="C150" s="989"/>
      <c r="D150" s="989"/>
      <c r="E150" s="989"/>
      <c r="F150" s="989"/>
      <c r="G150" s="989"/>
      <c r="H150" s="989"/>
      <c r="I150" s="989"/>
      <c r="J150" s="989"/>
      <c r="K150" s="989"/>
      <c r="L150" s="989"/>
      <c r="M150" s="990"/>
    </row>
    <row r="151" spans="1:13" x14ac:dyDescent="0.15">
      <c r="A151" s="991"/>
      <c r="B151" s="992"/>
      <c r="C151" s="992"/>
      <c r="D151" s="992"/>
      <c r="E151" s="992"/>
      <c r="F151" s="992"/>
      <c r="G151" s="992"/>
      <c r="H151" s="992"/>
      <c r="I151" s="992"/>
      <c r="J151" s="992"/>
      <c r="K151" s="992"/>
      <c r="L151" s="992"/>
      <c r="M151" s="993"/>
    </row>
    <row r="152" spans="1:13" x14ac:dyDescent="0.15">
      <c r="A152" s="994"/>
      <c r="B152" s="995"/>
      <c r="C152" s="995"/>
      <c r="D152" s="995"/>
      <c r="E152" s="995"/>
      <c r="F152" s="995"/>
      <c r="G152" s="995"/>
      <c r="H152" s="995"/>
      <c r="I152" s="995"/>
      <c r="J152" s="995"/>
      <c r="K152" s="995"/>
      <c r="L152" s="995"/>
      <c r="M152" s="996"/>
    </row>
    <row r="153" spans="1:13" x14ac:dyDescent="0.15">
      <c r="A153" s="426"/>
    </row>
    <row r="154" spans="1:13" x14ac:dyDescent="0.15">
      <c r="A154" s="425" t="s">
        <v>874</v>
      </c>
      <c r="I154" s="430" t="s">
        <v>803</v>
      </c>
      <c r="K154" s="430" t="s">
        <v>804</v>
      </c>
      <c r="M154" s="430" t="s">
        <v>805</v>
      </c>
    </row>
    <row r="155" spans="1:13" x14ac:dyDescent="0.15">
      <c r="A155" s="425"/>
      <c r="I155" s="430"/>
      <c r="K155" s="430"/>
      <c r="M155" s="430"/>
    </row>
    <row r="156" spans="1:13" x14ac:dyDescent="0.15">
      <c r="A156" s="426" t="s">
        <v>875</v>
      </c>
    </row>
    <row r="157" spans="1:13" x14ac:dyDescent="0.15">
      <c r="A157" s="28" t="s">
        <v>876</v>
      </c>
    </row>
    <row r="158" spans="1:13" x14ac:dyDescent="0.15">
      <c r="A158" s="426"/>
    </row>
    <row r="159" spans="1:13" x14ac:dyDescent="0.15">
      <c r="A159" s="426" t="s">
        <v>877</v>
      </c>
    </row>
    <row r="160" spans="1:13" x14ac:dyDescent="0.15">
      <c r="A160" s="426"/>
    </row>
    <row r="161" spans="1:13" x14ac:dyDescent="0.15">
      <c r="A161" s="28" t="s">
        <v>878</v>
      </c>
    </row>
    <row r="162" spans="1:13" x14ac:dyDescent="0.15">
      <c r="A162" s="426"/>
    </row>
    <row r="163" spans="1:13" x14ac:dyDescent="0.15">
      <c r="A163" s="426" t="s">
        <v>879</v>
      </c>
    </row>
    <row r="164" spans="1:13" x14ac:dyDescent="0.15">
      <c r="A164" s="426"/>
    </row>
    <row r="165" spans="1:13" x14ac:dyDescent="0.15">
      <c r="A165" s="426"/>
      <c r="B165" s="28" t="s">
        <v>880</v>
      </c>
    </row>
    <row r="166" spans="1:13" x14ac:dyDescent="0.15">
      <c r="A166" s="426"/>
    </row>
    <row r="167" spans="1:13" x14ac:dyDescent="0.15">
      <c r="A167" s="426"/>
      <c r="B167" s="28" t="s">
        <v>881</v>
      </c>
    </row>
    <row r="168" spans="1:13" x14ac:dyDescent="0.15">
      <c r="A168" s="426" t="s">
        <v>823</v>
      </c>
    </row>
    <row r="169" spans="1:13" x14ac:dyDescent="0.15">
      <c r="A169" s="988"/>
      <c r="B169" s="989"/>
      <c r="C169" s="989"/>
      <c r="D169" s="989"/>
      <c r="E169" s="989"/>
      <c r="F169" s="989"/>
      <c r="G169" s="989"/>
      <c r="H169" s="989"/>
      <c r="I169" s="989"/>
      <c r="J169" s="989"/>
      <c r="K169" s="989"/>
      <c r="L169" s="989"/>
      <c r="M169" s="990"/>
    </row>
    <row r="170" spans="1:13" x14ac:dyDescent="0.15">
      <c r="A170" s="991"/>
      <c r="B170" s="992"/>
      <c r="C170" s="992"/>
      <c r="D170" s="992"/>
      <c r="E170" s="992"/>
      <c r="F170" s="992"/>
      <c r="G170" s="992"/>
      <c r="H170" s="992"/>
      <c r="I170" s="992"/>
      <c r="J170" s="992"/>
      <c r="K170" s="992"/>
      <c r="L170" s="992"/>
      <c r="M170" s="993"/>
    </row>
    <row r="171" spans="1:13" x14ac:dyDescent="0.15">
      <c r="A171" s="994"/>
      <c r="B171" s="995"/>
      <c r="C171" s="995"/>
      <c r="D171" s="995"/>
      <c r="E171" s="995"/>
      <c r="F171" s="995"/>
      <c r="G171" s="995"/>
      <c r="H171" s="995"/>
      <c r="I171" s="995"/>
      <c r="J171" s="995"/>
      <c r="K171" s="995"/>
      <c r="L171" s="995"/>
      <c r="M171" s="996"/>
    </row>
    <row r="172" spans="1:13" x14ac:dyDescent="0.15">
      <c r="A172" s="426"/>
    </row>
    <row r="173" spans="1:13" x14ac:dyDescent="0.15">
      <c r="A173" s="425" t="s">
        <v>882</v>
      </c>
      <c r="I173" s="430" t="s">
        <v>803</v>
      </c>
      <c r="K173" s="430" t="s">
        <v>804</v>
      </c>
      <c r="M173" s="430" t="s">
        <v>805</v>
      </c>
    </row>
    <row r="174" spans="1:13" x14ac:dyDescent="0.15">
      <c r="A174" s="426"/>
    </row>
    <row r="175" spans="1:13" x14ac:dyDescent="0.15">
      <c r="A175" s="426" t="s">
        <v>883</v>
      </c>
    </row>
    <row r="176" spans="1:13" x14ac:dyDescent="0.15">
      <c r="A176" s="426"/>
    </row>
    <row r="177" spans="1:13" x14ac:dyDescent="0.15">
      <c r="A177" s="28" t="s">
        <v>878</v>
      </c>
    </row>
    <row r="178" spans="1:13" x14ac:dyDescent="0.15">
      <c r="A178" s="426"/>
    </row>
    <row r="179" spans="1:13" x14ac:dyDescent="0.15">
      <c r="A179" s="28" t="s">
        <v>884</v>
      </c>
    </row>
    <row r="180" spans="1:13" x14ac:dyDescent="0.15">
      <c r="A180" s="426"/>
    </row>
    <row r="181" spans="1:13" x14ac:dyDescent="0.15">
      <c r="A181" s="426" t="s">
        <v>823</v>
      </c>
    </row>
    <row r="182" spans="1:13" x14ac:dyDescent="0.15">
      <c r="A182" s="988"/>
      <c r="B182" s="989"/>
      <c r="C182" s="989"/>
      <c r="D182" s="989"/>
      <c r="E182" s="989"/>
      <c r="F182" s="989"/>
      <c r="G182" s="989"/>
      <c r="H182" s="989"/>
      <c r="I182" s="989"/>
      <c r="J182" s="989"/>
      <c r="K182" s="989"/>
      <c r="L182" s="989"/>
      <c r="M182" s="990"/>
    </row>
    <row r="183" spans="1:13" x14ac:dyDescent="0.15">
      <c r="A183" s="991"/>
      <c r="B183" s="992"/>
      <c r="C183" s="992"/>
      <c r="D183" s="992"/>
      <c r="E183" s="992"/>
      <c r="F183" s="992"/>
      <c r="G183" s="992"/>
      <c r="H183" s="992"/>
      <c r="I183" s="992"/>
      <c r="J183" s="992"/>
      <c r="K183" s="992"/>
      <c r="L183" s="992"/>
      <c r="M183" s="993"/>
    </row>
    <row r="184" spans="1:13" x14ac:dyDescent="0.15">
      <c r="A184" s="994"/>
      <c r="B184" s="995"/>
      <c r="C184" s="995"/>
      <c r="D184" s="995"/>
      <c r="E184" s="995"/>
      <c r="F184" s="995"/>
      <c r="G184" s="995"/>
      <c r="H184" s="995"/>
      <c r="I184" s="995"/>
      <c r="J184" s="995"/>
      <c r="K184" s="995"/>
      <c r="L184" s="995"/>
      <c r="M184" s="996"/>
    </row>
    <row r="185" spans="1:13" x14ac:dyDescent="0.15">
      <c r="A185" s="426"/>
    </row>
    <row r="186" spans="1:13" x14ac:dyDescent="0.15">
      <c r="A186" s="426"/>
    </row>
    <row r="187" spans="1:13" x14ac:dyDescent="0.15">
      <c r="A187" s="426"/>
    </row>
    <row r="188" spans="1:13" x14ac:dyDescent="0.15">
      <c r="A188" s="426"/>
    </row>
    <row r="189" spans="1:13" x14ac:dyDescent="0.15">
      <c r="A189" s="426"/>
    </row>
    <row r="190" spans="1:13" x14ac:dyDescent="0.15">
      <c r="A190" s="426"/>
    </row>
    <row r="191" spans="1:13" x14ac:dyDescent="0.15">
      <c r="A191" s="426"/>
    </row>
    <row r="192" spans="1:13" x14ac:dyDescent="0.15">
      <c r="A192" s="426"/>
    </row>
    <row r="193" spans="1:1" x14ac:dyDescent="0.15">
      <c r="A193" s="426"/>
    </row>
    <row r="194" spans="1:1" x14ac:dyDescent="0.15">
      <c r="A194" s="426"/>
    </row>
    <row r="195" spans="1:1" x14ac:dyDescent="0.15">
      <c r="A195" s="426"/>
    </row>
    <row r="196" spans="1:1" x14ac:dyDescent="0.15">
      <c r="A196" s="426"/>
    </row>
    <row r="197" spans="1:1" x14ac:dyDescent="0.15">
      <c r="A197" s="426"/>
    </row>
    <row r="198" spans="1:1" x14ac:dyDescent="0.15">
      <c r="A198" s="426"/>
    </row>
    <row r="199" spans="1:1" x14ac:dyDescent="0.15">
      <c r="A199" s="426"/>
    </row>
    <row r="200" spans="1:1" x14ac:dyDescent="0.15">
      <c r="A200" s="426"/>
    </row>
    <row r="201" spans="1:1" x14ac:dyDescent="0.15">
      <c r="A201" s="426"/>
    </row>
    <row r="202" spans="1:1" x14ac:dyDescent="0.15">
      <c r="A202" s="426"/>
    </row>
    <row r="203" spans="1:1" x14ac:dyDescent="0.15">
      <c r="A203" s="426"/>
    </row>
    <row r="204" spans="1:1" x14ac:dyDescent="0.15">
      <c r="A204" s="426"/>
    </row>
    <row r="205" spans="1:1" x14ac:dyDescent="0.15">
      <c r="A205" s="426"/>
    </row>
    <row r="206" spans="1:1" x14ac:dyDescent="0.15">
      <c r="A206" s="426"/>
    </row>
    <row r="207" spans="1:1" x14ac:dyDescent="0.15">
      <c r="A207" s="426"/>
    </row>
    <row r="208" spans="1:1" x14ac:dyDescent="0.15">
      <c r="A208" s="426"/>
    </row>
    <row r="209" spans="1:1" x14ac:dyDescent="0.15">
      <c r="A209" s="426"/>
    </row>
    <row r="210" spans="1:1" x14ac:dyDescent="0.15">
      <c r="A210" s="426"/>
    </row>
    <row r="211" spans="1:1" x14ac:dyDescent="0.15">
      <c r="A211" s="426"/>
    </row>
    <row r="212" spans="1:1" x14ac:dyDescent="0.15">
      <c r="A212" s="426"/>
    </row>
    <row r="213" spans="1:1" x14ac:dyDescent="0.15">
      <c r="A213" s="426"/>
    </row>
    <row r="214" spans="1:1" x14ac:dyDescent="0.15">
      <c r="A214" s="426"/>
    </row>
    <row r="215" spans="1:1" x14ac:dyDescent="0.15">
      <c r="A215" s="426"/>
    </row>
    <row r="216" spans="1:1" x14ac:dyDescent="0.15">
      <c r="A216" s="426"/>
    </row>
    <row r="217" spans="1:1" x14ac:dyDescent="0.15">
      <c r="A217" s="426"/>
    </row>
    <row r="218" spans="1:1" x14ac:dyDescent="0.15">
      <c r="A218" s="426"/>
    </row>
    <row r="219" spans="1:1" x14ac:dyDescent="0.15">
      <c r="A219" s="426"/>
    </row>
    <row r="220" spans="1:1" x14ac:dyDescent="0.15">
      <c r="A220" s="426"/>
    </row>
    <row r="221" spans="1:1" x14ac:dyDescent="0.15">
      <c r="A221" s="426"/>
    </row>
    <row r="222" spans="1:1" x14ac:dyDescent="0.15">
      <c r="A222" s="426"/>
    </row>
    <row r="223" spans="1:1" x14ac:dyDescent="0.15">
      <c r="A223" s="426"/>
    </row>
    <row r="224" spans="1:1" x14ac:dyDescent="0.15">
      <c r="A224" s="426"/>
    </row>
    <row r="225" spans="1:1" x14ac:dyDescent="0.15">
      <c r="A225" s="426"/>
    </row>
    <row r="226" spans="1:1" x14ac:dyDescent="0.15">
      <c r="A226" s="426"/>
    </row>
    <row r="227" spans="1:1" x14ac:dyDescent="0.15">
      <c r="A227" s="426"/>
    </row>
    <row r="228" spans="1:1" x14ac:dyDescent="0.15">
      <c r="A228" s="426"/>
    </row>
    <row r="229" spans="1:1" x14ac:dyDescent="0.15">
      <c r="A229" s="426"/>
    </row>
    <row r="230" spans="1:1" x14ac:dyDescent="0.15">
      <c r="A230" s="426"/>
    </row>
    <row r="231" spans="1:1" x14ac:dyDescent="0.15">
      <c r="A231" s="426"/>
    </row>
    <row r="232" spans="1:1" x14ac:dyDescent="0.15">
      <c r="A232" s="426"/>
    </row>
    <row r="233" spans="1:1" x14ac:dyDescent="0.15">
      <c r="A233" s="426"/>
    </row>
    <row r="234" spans="1:1" x14ac:dyDescent="0.15">
      <c r="A234" s="426"/>
    </row>
    <row r="235" spans="1:1" x14ac:dyDescent="0.15">
      <c r="A235" s="426"/>
    </row>
    <row r="236" spans="1:1" x14ac:dyDescent="0.15">
      <c r="A236" s="426"/>
    </row>
    <row r="237" spans="1:1" x14ac:dyDescent="0.15">
      <c r="A237" s="426"/>
    </row>
    <row r="238" spans="1:1" x14ac:dyDescent="0.15">
      <c r="A238" s="426"/>
    </row>
    <row r="239" spans="1:1" x14ac:dyDescent="0.15">
      <c r="A239" s="426"/>
    </row>
    <row r="240" spans="1:1" x14ac:dyDescent="0.15">
      <c r="A240" s="426"/>
    </row>
    <row r="241" spans="1:1" x14ac:dyDescent="0.15">
      <c r="A241" s="426"/>
    </row>
    <row r="242" spans="1:1" x14ac:dyDescent="0.15">
      <c r="A242" s="426"/>
    </row>
    <row r="243" spans="1:1" x14ac:dyDescent="0.15">
      <c r="A243" s="426"/>
    </row>
    <row r="244" spans="1:1" x14ac:dyDescent="0.15">
      <c r="A244" s="426"/>
    </row>
    <row r="245" spans="1:1" x14ac:dyDescent="0.15">
      <c r="A245" s="426"/>
    </row>
    <row r="246" spans="1:1" x14ac:dyDescent="0.15">
      <c r="A246" s="426"/>
    </row>
    <row r="247" spans="1:1" x14ac:dyDescent="0.15">
      <c r="A247" s="426"/>
    </row>
    <row r="248" spans="1:1" x14ac:dyDescent="0.15">
      <c r="A248" s="426"/>
    </row>
    <row r="249" spans="1:1" x14ac:dyDescent="0.15">
      <c r="A249" s="426"/>
    </row>
    <row r="250" spans="1:1" x14ac:dyDescent="0.15">
      <c r="A250" s="426"/>
    </row>
    <row r="251" spans="1:1" x14ac:dyDescent="0.15">
      <c r="A251" s="426"/>
    </row>
    <row r="252" spans="1:1" x14ac:dyDescent="0.15">
      <c r="A252" s="426"/>
    </row>
    <row r="253" spans="1:1" x14ac:dyDescent="0.15">
      <c r="A253" s="426"/>
    </row>
    <row r="254" spans="1:1" x14ac:dyDescent="0.15">
      <c r="A254" s="426"/>
    </row>
    <row r="255" spans="1:1" x14ac:dyDescent="0.15">
      <c r="A255" s="426"/>
    </row>
    <row r="256" spans="1:1" x14ac:dyDescent="0.15">
      <c r="A256" s="426"/>
    </row>
    <row r="257" spans="1:1" x14ac:dyDescent="0.15">
      <c r="A257" s="426"/>
    </row>
    <row r="258" spans="1:1" x14ac:dyDescent="0.15">
      <c r="A258" s="426"/>
    </row>
    <row r="259" spans="1:1" x14ac:dyDescent="0.15">
      <c r="A259" s="426"/>
    </row>
    <row r="260" spans="1:1" x14ac:dyDescent="0.15">
      <c r="A260" s="426"/>
    </row>
    <row r="261" spans="1:1" x14ac:dyDescent="0.15">
      <c r="A261" s="426"/>
    </row>
    <row r="262" spans="1:1" x14ac:dyDescent="0.15">
      <c r="A262" s="426"/>
    </row>
    <row r="263" spans="1:1" x14ac:dyDescent="0.15">
      <c r="A263" s="426"/>
    </row>
    <row r="264" spans="1:1" x14ac:dyDescent="0.15">
      <c r="A264" s="426"/>
    </row>
    <row r="265" spans="1:1" x14ac:dyDescent="0.15">
      <c r="A265" s="426"/>
    </row>
    <row r="266" spans="1:1" x14ac:dyDescent="0.15">
      <c r="A266" s="426"/>
    </row>
    <row r="267" spans="1:1" x14ac:dyDescent="0.15">
      <c r="A267" s="426"/>
    </row>
    <row r="268" spans="1:1" x14ac:dyDescent="0.15">
      <c r="A268" s="426"/>
    </row>
    <row r="269" spans="1:1" x14ac:dyDescent="0.15">
      <c r="A269" s="426"/>
    </row>
    <row r="270" spans="1:1" x14ac:dyDescent="0.15">
      <c r="A270" s="426"/>
    </row>
    <row r="271" spans="1:1" x14ac:dyDescent="0.15">
      <c r="A271" s="426"/>
    </row>
    <row r="272" spans="1:1" x14ac:dyDescent="0.15">
      <c r="A272" s="426"/>
    </row>
    <row r="273" spans="1:1" x14ac:dyDescent="0.15">
      <c r="A273" s="426"/>
    </row>
    <row r="274" spans="1:1" x14ac:dyDescent="0.15">
      <c r="A274" s="426"/>
    </row>
    <row r="275" spans="1:1" x14ac:dyDescent="0.15">
      <c r="A275" s="426"/>
    </row>
    <row r="276" spans="1:1" x14ac:dyDescent="0.15">
      <c r="A276" s="426"/>
    </row>
    <row r="277" spans="1:1" x14ac:dyDescent="0.15">
      <c r="A277" s="426"/>
    </row>
    <row r="278" spans="1:1" x14ac:dyDescent="0.15">
      <c r="A278" s="426"/>
    </row>
    <row r="279" spans="1:1" x14ac:dyDescent="0.15">
      <c r="A279" s="426"/>
    </row>
    <row r="280" spans="1:1" x14ac:dyDescent="0.15">
      <c r="A280" s="426"/>
    </row>
    <row r="281" spans="1:1" x14ac:dyDescent="0.15">
      <c r="A281" s="426"/>
    </row>
    <row r="282" spans="1:1" x14ac:dyDescent="0.15">
      <c r="A282" s="426"/>
    </row>
    <row r="283" spans="1:1" x14ac:dyDescent="0.15">
      <c r="A283" s="426"/>
    </row>
    <row r="284" spans="1:1" x14ac:dyDescent="0.15">
      <c r="A284" s="426"/>
    </row>
    <row r="285" spans="1:1" x14ac:dyDescent="0.15">
      <c r="A285" s="426"/>
    </row>
    <row r="286" spans="1:1" x14ac:dyDescent="0.15">
      <c r="A286" s="426"/>
    </row>
    <row r="287" spans="1:1" x14ac:dyDescent="0.15">
      <c r="A287" s="426"/>
    </row>
    <row r="288" spans="1:1" x14ac:dyDescent="0.15">
      <c r="A288" s="426"/>
    </row>
    <row r="289" spans="1:1" x14ac:dyDescent="0.15">
      <c r="A289" s="426"/>
    </row>
    <row r="290" spans="1:1" x14ac:dyDescent="0.15">
      <c r="A290" s="426"/>
    </row>
    <row r="291" spans="1:1" x14ac:dyDescent="0.15">
      <c r="A291" s="426"/>
    </row>
    <row r="292" spans="1:1" x14ac:dyDescent="0.15">
      <c r="A292" s="426"/>
    </row>
    <row r="293" spans="1:1" x14ac:dyDescent="0.15">
      <c r="A293" s="426"/>
    </row>
    <row r="294" spans="1:1" x14ac:dyDescent="0.15">
      <c r="A294" s="426"/>
    </row>
    <row r="295" spans="1:1" x14ac:dyDescent="0.15">
      <c r="A295" s="426"/>
    </row>
    <row r="296" spans="1:1" x14ac:dyDescent="0.15">
      <c r="A296" s="426"/>
    </row>
    <row r="297" spans="1:1" x14ac:dyDescent="0.15">
      <c r="A297" s="426"/>
    </row>
    <row r="298" spans="1:1" x14ac:dyDescent="0.15">
      <c r="A298" s="426"/>
    </row>
    <row r="299" spans="1:1" x14ac:dyDescent="0.15">
      <c r="A299" s="426"/>
    </row>
    <row r="300" spans="1:1" x14ac:dyDescent="0.15">
      <c r="A300" s="426"/>
    </row>
    <row r="301" spans="1:1" x14ac:dyDescent="0.15">
      <c r="A301" s="426"/>
    </row>
    <row r="302" spans="1:1" x14ac:dyDescent="0.15">
      <c r="A302" s="426"/>
    </row>
    <row r="303" spans="1:1" x14ac:dyDescent="0.15">
      <c r="A303" s="426"/>
    </row>
    <row r="304" spans="1:1" x14ac:dyDescent="0.15">
      <c r="A304" s="426"/>
    </row>
    <row r="305" spans="1:1" x14ac:dyDescent="0.15">
      <c r="A305" s="426"/>
    </row>
    <row r="306" spans="1:1" x14ac:dyDescent="0.15">
      <c r="A306" s="426"/>
    </row>
    <row r="307" spans="1:1" x14ac:dyDescent="0.15">
      <c r="A307" s="426"/>
    </row>
    <row r="308" spans="1:1" x14ac:dyDescent="0.15">
      <c r="A308" s="426"/>
    </row>
    <row r="309" spans="1:1" x14ac:dyDescent="0.15">
      <c r="A309" s="426"/>
    </row>
    <row r="310" spans="1:1" x14ac:dyDescent="0.15">
      <c r="A310" s="426"/>
    </row>
    <row r="311" spans="1:1" x14ac:dyDescent="0.15">
      <c r="A311" s="426"/>
    </row>
    <row r="312" spans="1:1" x14ac:dyDescent="0.15">
      <c r="A312" s="426"/>
    </row>
    <row r="313" spans="1:1" x14ac:dyDescent="0.15">
      <c r="A313" s="426"/>
    </row>
    <row r="314" spans="1:1" x14ac:dyDescent="0.15">
      <c r="A314" s="426"/>
    </row>
    <row r="315" spans="1:1" x14ac:dyDescent="0.15">
      <c r="A315" s="426"/>
    </row>
    <row r="316" spans="1:1" x14ac:dyDescent="0.15">
      <c r="A316" s="426"/>
    </row>
    <row r="317" spans="1:1" x14ac:dyDescent="0.15">
      <c r="A317" s="426"/>
    </row>
    <row r="318" spans="1:1" x14ac:dyDescent="0.15">
      <c r="A318" s="426"/>
    </row>
    <row r="319" spans="1:1" x14ac:dyDescent="0.15">
      <c r="A319" s="426"/>
    </row>
    <row r="320" spans="1:1" x14ac:dyDescent="0.15">
      <c r="A320" s="426"/>
    </row>
    <row r="321" spans="1:1" x14ac:dyDescent="0.15">
      <c r="A321" s="426"/>
    </row>
    <row r="322" spans="1:1" x14ac:dyDescent="0.15">
      <c r="A322" s="426"/>
    </row>
    <row r="323" spans="1:1" x14ac:dyDescent="0.15">
      <c r="A323" s="426"/>
    </row>
    <row r="324" spans="1:1" x14ac:dyDescent="0.15">
      <c r="A324" s="426"/>
    </row>
    <row r="325" spans="1:1" x14ac:dyDescent="0.15">
      <c r="A325" s="426"/>
    </row>
    <row r="326" spans="1:1" x14ac:dyDescent="0.15">
      <c r="A326" s="426"/>
    </row>
    <row r="327" spans="1:1" x14ac:dyDescent="0.15">
      <c r="A327" s="426"/>
    </row>
    <row r="328" spans="1:1" x14ac:dyDescent="0.15">
      <c r="A328" s="426"/>
    </row>
    <row r="329" spans="1:1" x14ac:dyDescent="0.15">
      <c r="A329" s="426"/>
    </row>
    <row r="330" spans="1:1" x14ac:dyDescent="0.15">
      <c r="A330" s="426"/>
    </row>
    <row r="331" spans="1:1" x14ac:dyDescent="0.15">
      <c r="A331" s="426"/>
    </row>
  </sheetData>
  <mergeCells count="24">
    <mergeCell ref="A109:M111"/>
    <mergeCell ref="A139:M141"/>
    <mergeCell ref="A150:M152"/>
    <mergeCell ref="A169:M171"/>
    <mergeCell ref="A182:M184"/>
    <mergeCell ref="A58:M60"/>
    <mergeCell ref="I5:J5"/>
    <mergeCell ref="L5:M5"/>
    <mergeCell ref="I6:J6"/>
    <mergeCell ref="L6:M6"/>
    <mergeCell ref="B7:G7"/>
    <mergeCell ref="I7:J7"/>
    <mergeCell ref="L7:M7"/>
    <mergeCell ref="I8:M8"/>
    <mergeCell ref="C9:G9"/>
    <mergeCell ref="L9:M9"/>
    <mergeCell ref="B11:D11"/>
    <mergeCell ref="A42:M44"/>
    <mergeCell ref="I1:M1"/>
    <mergeCell ref="I2:M2"/>
    <mergeCell ref="I3:J3"/>
    <mergeCell ref="L3:M3"/>
    <mergeCell ref="I4:J4"/>
    <mergeCell ref="L4:M4"/>
  </mergeCells>
  <printOptions horizontalCentered="1"/>
  <pageMargins left="0.2" right="0.2" top="0.5" bottom="0.5" header="0.25" footer="0.25"/>
  <pageSetup scale="85" orientation="portrait" r:id="rId1"/>
  <headerFooter alignWithMargins="0">
    <oddFooter>&amp;R&amp;8Revised &amp;D sml</oddFooter>
  </headerFooter>
  <rowBreaks count="3" manualBreakCount="3">
    <brk id="61" max="12" man="1"/>
    <brk id="111" max="12" man="1"/>
    <brk id="17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8</xdr:col>
                    <xdr:colOff>25400</xdr:colOff>
                    <xdr:row>13</xdr:row>
                    <xdr:rowOff>127000</xdr:rowOff>
                  </from>
                  <to>
                    <xdr:col>9</xdr:col>
                    <xdr:colOff>76200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10</xdr:col>
                    <xdr:colOff>25400</xdr:colOff>
                    <xdr:row>13</xdr:row>
                    <xdr:rowOff>127000</xdr:rowOff>
                  </from>
                  <to>
                    <xdr:col>11</xdr:col>
                    <xdr:colOff>76200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12</xdr:col>
                    <xdr:colOff>25400</xdr:colOff>
                    <xdr:row>13</xdr:row>
                    <xdr:rowOff>127000</xdr:rowOff>
                  </from>
                  <to>
                    <xdr:col>13</xdr:col>
                    <xdr:colOff>76200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>
                  <from>
                    <xdr:col>8</xdr:col>
                    <xdr:colOff>25400</xdr:colOff>
                    <xdr:row>15</xdr:row>
                    <xdr:rowOff>139700</xdr:rowOff>
                  </from>
                  <to>
                    <xdr:col>9</xdr:col>
                    <xdr:colOff>76200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>
                  <from>
                    <xdr:col>10</xdr:col>
                    <xdr:colOff>25400</xdr:colOff>
                    <xdr:row>15</xdr:row>
                    <xdr:rowOff>139700</xdr:rowOff>
                  </from>
                  <to>
                    <xdr:col>11</xdr:col>
                    <xdr:colOff>76200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>
                  <from>
                    <xdr:col>12</xdr:col>
                    <xdr:colOff>25400</xdr:colOff>
                    <xdr:row>15</xdr:row>
                    <xdr:rowOff>139700</xdr:rowOff>
                  </from>
                  <to>
                    <xdr:col>13</xdr:col>
                    <xdr:colOff>76200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Check Box 7">
              <controlPr defaultSize="0" autoFill="0" autoLine="0" autoPict="0">
                <anchor moveWithCells="1">
                  <from>
                    <xdr:col>8</xdr:col>
                    <xdr:colOff>25400</xdr:colOff>
                    <xdr:row>17</xdr:row>
                    <xdr:rowOff>139700</xdr:rowOff>
                  </from>
                  <to>
                    <xdr:col>9</xdr:col>
                    <xdr:colOff>76200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1" name="Check Box 8">
              <controlPr defaultSize="0" autoFill="0" autoLine="0" autoPict="0">
                <anchor moveWithCells="1">
                  <from>
                    <xdr:col>10</xdr:col>
                    <xdr:colOff>25400</xdr:colOff>
                    <xdr:row>17</xdr:row>
                    <xdr:rowOff>139700</xdr:rowOff>
                  </from>
                  <to>
                    <xdr:col>11</xdr:col>
                    <xdr:colOff>76200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2" name="Check Box 9">
              <controlPr defaultSize="0" autoFill="0" autoLine="0" autoPict="0">
                <anchor moveWithCells="1">
                  <from>
                    <xdr:col>12</xdr:col>
                    <xdr:colOff>25400</xdr:colOff>
                    <xdr:row>17</xdr:row>
                    <xdr:rowOff>139700</xdr:rowOff>
                  </from>
                  <to>
                    <xdr:col>13</xdr:col>
                    <xdr:colOff>76200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3" name="Check Box 10">
              <controlPr defaultSize="0" autoFill="0" autoLine="0" autoPict="0">
                <anchor moveWithCells="1">
                  <from>
                    <xdr:col>8</xdr:col>
                    <xdr:colOff>25400</xdr:colOff>
                    <xdr:row>20</xdr:row>
                    <xdr:rowOff>139700</xdr:rowOff>
                  </from>
                  <to>
                    <xdr:col>9</xdr:col>
                    <xdr:colOff>76200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4" name="Check Box 11">
              <controlPr defaultSize="0" autoFill="0" autoLine="0" autoPict="0">
                <anchor moveWithCells="1">
                  <from>
                    <xdr:col>10</xdr:col>
                    <xdr:colOff>25400</xdr:colOff>
                    <xdr:row>20</xdr:row>
                    <xdr:rowOff>139700</xdr:rowOff>
                  </from>
                  <to>
                    <xdr:col>11</xdr:col>
                    <xdr:colOff>76200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5" name="Check Box 12">
              <controlPr defaultSize="0" autoFill="0" autoLine="0" autoPict="0">
                <anchor moveWithCells="1">
                  <from>
                    <xdr:col>12</xdr:col>
                    <xdr:colOff>25400</xdr:colOff>
                    <xdr:row>20</xdr:row>
                    <xdr:rowOff>139700</xdr:rowOff>
                  </from>
                  <to>
                    <xdr:col>13</xdr:col>
                    <xdr:colOff>76200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6" name="Check Box 13">
              <controlPr defaultSize="0" autoFill="0" autoLine="0" autoPict="0">
                <anchor moveWithCells="1">
                  <from>
                    <xdr:col>8</xdr:col>
                    <xdr:colOff>25400</xdr:colOff>
                    <xdr:row>23</xdr:row>
                    <xdr:rowOff>139700</xdr:rowOff>
                  </from>
                  <to>
                    <xdr:col>9</xdr:col>
                    <xdr:colOff>76200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7" name="Check Box 14">
              <controlPr defaultSize="0" autoFill="0" autoLine="0" autoPict="0">
                <anchor moveWithCells="1">
                  <from>
                    <xdr:col>10</xdr:col>
                    <xdr:colOff>25400</xdr:colOff>
                    <xdr:row>23</xdr:row>
                    <xdr:rowOff>139700</xdr:rowOff>
                  </from>
                  <to>
                    <xdr:col>11</xdr:col>
                    <xdr:colOff>76200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8" name="Check Box 15">
              <controlPr defaultSize="0" autoFill="0" autoLine="0" autoPict="0">
                <anchor moveWithCells="1">
                  <from>
                    <xdr:col>12</xdr:col>
                    <xdr:colOff>25400</xdr:colOff>
                    <xdr:row>23</xdr:row>
                    <xdr:rowOff>139700</xdr:rowOff>
                  </from>
                  <to>
                    <xdr:col>13</xdr:col>
                    <xdr:colOff>76200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9" name="Check Box 16">
              <controlPr defaultSize="0" autoFill="0" autoLine="0" autoPict="0">
                <anchor moveWithCells="1">
                  <from>
                    <xdr:col>8</xdr:col>
                    <xdr:colOff>25400</xdr:colOff>
                    <xdr:row>26</xdr:row>
                    <xdr:rowOff>139700</xdr:rowOff>
                  </from>
                  <to>
                    <xdr:col>9</xdr:col>
                    <xdr:colOff>76200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20" name="Check Box 17">
              <controlPr defaultSize="0" autoFill="0" autoLine="0" autoPict="0">
                <anchor moveWithCells="1">
                  <from>
                    <xdr:col>10</xdr:col>
                    <xdr:colOff>25400</xdr:colOff>
                    <xdr:row>26</xdr:row>
                    <xdr:rowOff>139700</xdr:rowOff>
                  </from>
                  <to>
                    <xdr:col>11</xdr:col>
                    <xdr:colOff>76200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21" name="Check Box 18">
              <controlPr defaultSize="0" autoFill="0" autoLine="0" autoPict="0">
                <anchor moveWithCells="1">
                  <from>
                    <xdr:col>12</xdr:col>
                    <xdr:colOff>25400</xdr:colOff>
                    <xdr:row>26</xdr:row>
                    <xdr:rowOff>139700</xdr:rowOff>
                  </from>
                  <to>
                    <xdr:col>13</xdr:col>
                    <xdr:colOff>76200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2" name="Check Box 19">
              <controlPr defaultSize="0" autoFill="0" autoLine="0" autoPict="0">
                <anchor moveWithCells="1">
                  <from>
                    <xdr:col>8</xdr:col>
                    <xdr:colOff>25400</xdr:colOff>
                    <xdr:row>28</xdr:row>
                    <xdr:rowOff>139700</xdr:rowOff>
                  </from>
                  <to>
                    <xdr:col>9</xdr:col>
                    <xdr:colOff>76200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23" name="Check Box 20">
              <controlPr defaultSize="0" autoFill="0" autoLine="0" autoPict="0">
                <anchor moveWithCells="1">
                  <from>
                    <xdr:col>10</xdr:col>
                    <xdr:colOff>25400</xdr:colOff>
                    <xdr:row>28</xdr:row>
                    <xdr:rowOff>139700</xdr:rowOff>
                  </from>
                  <to>
                    <xdr:col>11</xdr:col>
                    <xdr:colOff>76200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24" name="Check Box 21">
              <controlPr defaultSize="0" autoFill="0" autoLine="0" autoPict="0">
                <anchor moveWithCells="1">
                  <from>
                    <xdr:col>12</xdr:col>
                    <xdr:colOff>25400</xdr:colOff>
                    <xdr:row>28</xdr:row>
                    <xdr:rowOff>139700</xdr:rowOff>
                  </from>
                  <to>
                    <xdr:col>13</xdr:col>
                    <xdr:colOff>76200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5" name="Check Box 22">
              <controlPr defaultSize="0" autoFill="0" autoLine="0" autoPict="0">
                <anchor moveWithCells="1">
                  <from>
                    <xdr:col>8</xdr:col>
                    <xdr:colOff>25400</xdr:colOff>
                    <xdr:row>32</xdr:row>
                    <xdr:rowOff>127000</xdr:rowOff>
                  </from>
                  <to>
                    <xdr:col>9</xdr:col>
                    <xdr:colOff>76200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6" name="Check Box 23">
              <controlPr defaultSize="0" autoFill="0" autoLine="0" autoPict="0">
                <anchor moveWithCells="1">
                  <from>
                    <xdr:col>10</xdr:col>
                    <xdr:colOff>12700</xdr:colOff>
                    <xdr:row>32</xdr:row>
                    <xdr:rowOff>127000</xdr:rowOff>
                  </from>
                  <to>
                    <xdr:col>11</xdr:col>
                    <xdr:colOff>63500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7" name="Check Box 24">
              <controlPr defaultSize="0" autoFill="0" autoLine="0" autoPict="0">
                <anchor moveWithCells="1">
                  <from>
                    <xdr:col>12</xdr:col>
                    <xdr:colOff>25400</xdr:colOff>
                    <xdr:row>32</xdr:row>
                    <xdr:rowOff>139700</xdr:rowOff>
                  </from>
                  <to>
                    <xdr:col>13</xdr:col>
                    <xdr:colOff>76200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8" name="Check Box 25">
              <controlPr defaultSize="0" autoFill="0" autoLine="0" autoPict="0">
                <anchor moveWithCells="1">
                  <from>
                    <xdr:col>8</xdr:col>
                    <xdr:colOff>25400</xdr:colOff>
                    <xdr:row>37</xdr:row>
                    <xdr:rowOff>139700</xdr:rowOff>
                  </from>
                  <to>
                    <xdr:col>9</xdr:col>
                    <xdr:colOff>76200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9" name="Check Box 26">
              <controlPr defaultSize="0" autoFill="0" autoLine="0" autoPict="0">
                <anchor moveWithCells="1">
                  <from>
                    <xdr:col>10</xdr:col>
                    <xdr:colOff>25400</xdr:colOff>
                    <xdr:row>37</xdr:row>
                    <xdr:rowOff>139700</xdr:rowOff>
                  </from>
                  <to>
                    <xdr:col>11</xdr:col>
                    <xdr:colOff>76200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30" name="Check Box 27">
              <controlPr defaultSize="0" autoFill="0" autoLine="0" autoPict="0">
                <anchor moveWithCells="1">
                  <from>
                    <xdr:col>12</xdr:col>
                    <xdr:colOff>12700</xdr:colOff>
                    <xdr:row>37</xdr:row>
                    <xdr:rowOff>139700</xdr:rowOff>
                  </from>
                  <to>
                    <xdr:col>13</xdr:col>
                    <xdr:colOff>63500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31" name="Check Box 28">
              <controlPr defaultSize="0" autoFill="0" autoLine="0" autoPict="0">
                <anchor moveWithCells="1">
                  <from>
                    <xdr:col>8</xdr:col>
                    <xdr:colOff>25400</xdr:colOff>
                    <xdr:row>47</xdr:row>
                    <xdr:rowOff>139700</xdr:rowOff>
                  </from>
                  <to>
                    <xdr:col>9</xdr:col>
                    <xdr:colOff>76200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32" name="Check Box 29">
              <controlPr defaultSize="0" autoFill="0" autoLine="0" autoPict="0">
                <anchor moveWithCells="1">
                  <from>
                    <xdr:col>10</xdr:col>
                    <xdr:colOff>25400</xdr:colOff>
                    <xdr:row>47</xdr:row>
                    <xdr:rowOff>139700</xdr:rowOff>
                  </from>
                  <to>
                    <xdr:col>11</xdr:col>
                    <xdr:colOff>76200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4" r:id="rId33" name="Check Box 30">
              <controlPr defaultSize="0" autoFill="0" autoLine="0" autoPict="0">
                <anchor moveWithCells="1">
                  <from>
                    <xdr:col>12</xdr:col>
                    <xdr:colOff>25400</xdr:colOff>
                    <xdr:row>47</xdr:row>
                    <xdr:rowOff>139700</xdr:rowOff>
                  </from>
                  <to>
                    <xdr:col>13</xdr:col>
                    <xdr:colOff>76200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5" r:id="rId34" name="Check Box 31">
              <controlPr defaultSize="0" autoFill="0" autoLine="0" autoPict="0">
                <anchor moveWithCells="1">
                  <from>
                    <xdr:col>8</xdr:col>
                    <xdr:colOff>25400</xdr:colOff>
                    <xdr:row>49</xdr:row>
                    <xdr:rowOff>139700</xdr:rowOff>
                  </from>
                  <to>
                    <xdr:col>9</xdr:col>
                    <xdr:colOff>76200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6" r:id="rId35" name="Check Box 32">
              <controlPr defaultSize="0" autoFill="0" autoLine="0" autoPict="0">
                <anchor moveWithCells="1">
                  <from>
                    <xdr:col>10</xdr:col>
                    <xdr:colOff>25400</xdr:colOff>
                    <xdr:row>49</xdr:row>
                    <xdr:rowOff>139700</xdr:rowOff>
                  </from>
                  <to>
                    <xdr:col>11</xdr:col>
                    <xdr:colOff>76200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7" r:id="rId36" name="Check Box 33">
              <controlPr defaultSize="0" autoFill="0" autoLine="0" autoPict="0">
                <anchor moveWithCells="1">
                  <from>
                    <xdr:col>12</xdr:col>
                    <xdr:colOff>25400</xdr:colOff>
                    <xdr:row>49</xdr:row>
                    <xdr:rowOff>139700</xdr:rowOff>
                  </from>
                  <to>
                    <xdr:col>13</xdr:col>
                    <xdr:colOff>76200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8" r:id="rId37" name="Check Box 34">
              <controlPr defaultSize="0" autoFill="0" autoLine="0" autoPict="0">
                <anchor moveWithCells="1">
                  <from>
                    <xdr:col>8</xdr:col>
                    <xdr:colOff>25400</xdr:colOff>
                    <xdr:row>53</xdr:row>
                    <xdr:rowOff>139700</xdr:rowOff>
                  </from>
                  <to>
                    <xdr:col>9</xdr:col>
                    <xdr:colOff>76200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9" r:id="rId38" name="Check Box 35">
              <controlPr defaultSize="0" autoFill="0" autoLine="0" autoPict="0">
                <anchor moveWithCells="1">
                  <from>
                    <xdr:col>10</xdr:col>
                    <xdr:colOff>25400</xdr:colOff>
                    <xdr:row>53</xdr:row>
                    <xdr:rowOff>139700</xdr:rowOff>
                  </from>
                  <to>
                    <xdr:col>11</xdr:col>
                    <xdr:colOff>76200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0" r:id="rId39" name="Check Box 36">
              <controlPr defaultSize="0" autoFill="0" autoLine="0" autoPict="0">
                <anchor moveWithCells="1">
                  <from>
                    <xdr:col>12</xdr:col>
                    <xdr:colOff>25400</xdr:colOff>
                    <xdr:row>53</xdr:row>
                    <xdr:rowOff>139700</xdr:rowOff>
                  </from>
                  <to>
                    <xdr:col>13</xdr:col>
                    <xdr:colOff>76200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1" r:id="rId40" name="Check Box 37">
              <controlPr defaultSize="0" autoFill="0" autoLine="0" autoPict="0">
                <anchor moveWithCells="1">
                  <from>
                    <xdr:col>8</xdr:col>
                    <xdr:colOff>25400</xdr:colOff>
                    <xdr:row>64</xdr:row>
                    <xdr:rowOff>139700</xdr:rowOff>
                  </from>
                  <to>
                    <xdr:col>9</xdr:col>
                    <xdr:colOff>76200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2" r:id="rId41" name="Check Box 38">
              <controlPr defaultSize="0" autoFill="0" autoLine="0" autoPict="0">
                <anchor moveWithCells="1">
                  <from>
                    <xdr:col>10</xdr:col>
                    <xdr:colOff>25400</xdr:colOff>
                    <xdr:row>64</xdr:row>
                    <xdr:rowOff>139700</xdr:rowOff>
                  </from>
                  <to>
                    <xdr:col>11</xdr:col>
                    <xdr:colOff>76200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3" r:id="rId42" name="Check Box 39">
              <controlPr defaultSize="0" autoFill="0" autoLine="0" autoPict="0">
                <anchor moveWithCells="1">
                  <from>
                    <xdr:col>12</xdr:col>
                    <xdr:colOff>25400</xdr:colOff>
                    <xdr:row>64</xdr:row>
                    <xdr:rowOff>139700</xdr:rowOff>
                  </from>
                  <to>
                    <xdr:col>13</xdr:col>
                    <xdr:colOff>76200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4" r:id="rId43" name="Check Box 40">
              <controlPr defaultSize="0" autoFill="0" autoLine="0" autoPict="0">
                <anchor moveWithCells="1">
                  <from>
                    <xdr:col>8</xdr:col>
                    <xdr:colOff>25400</xdr:colOff>
                    <xdr:row>66</xdr:row>
                    <xdr:rowOff>139700</xdr:rowOff>
                  </from>
                  <to>
                    <xdr:col>9</xdr:col>
                    <xdr:colOff>76200</xdr:colOff>
                    <xdr:row>68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5" r:id="rId44" name="Check Box 41">
              <controlPr defaultSize="0" autoFill="0" autoLine="0" autoPict="0">
                <anchor moveWithCells="1">
                  <from>
                    <xdr:col>10</xdr:col>
                    <xdr:colOff>25400</xdr:colOff>
                    <xdr:row>66</xdr:row>
                    <xdr:rowOff>139700</xdr:rowOff>
                  </from>
                  <to>
                    <xdr:col>11</xdr:col>
                    <xdr:colOff>76200</xdr:colOff>
                    <xdr:row>68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6" r:id="rId45" name="Check Box 42">
              <controlPr defaultSize="0" autoFill="0" autoLine="0" autoPict="0">
                <anchor moveWithCells="1">
                  <from>
                    <xdr:col>12</xdr:col>
                    <xdr:colOff>25400</xdr:colOff>
                    <xdr:row>66</xdr:row>
                    <xdr:rowOff>139700</xdr:rowOff>
                  </from>
                  <to>
                    <xdr:col>13</xdr:col>
                    <xdr:colOff>76200</xdr:colOff>
                    <xdr:row>68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7" r:id="rId46" name="Check Box 43">
              <controlPr defaultSize="0" autoFill="0" autoLine="0" autoPict="0">
                <anchor moveWithCells="1">
                  <from>
                    <xdr:col>8</xdr:col>
                    <xdr:colOff>25400</xdr:colOff>
                    <xdr:row>68</xdr:row>
                    <xdr:rowOff>12700</xdr:rowOff>
                  </from>
                  <to>
                    <xdr:col>9</xdr:col>
                    <xdr:colOff>76200</xdr:colOff>
                    <xdr:row>70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8" r:id="rId47" name="Check Box 44">
              <controlPr defaultSize="0" autoFill="0" autoLine="0" autoPict="0">
                <anchor moveWithCells="1">
                  <from>
                    <xdr:col>10</xdr:col>
                    <xdr:colOff>25400</xdr:colOff>
                    <xdr:row>68</xdr:row>
                    <xdr:rowOff>63500</xdr:rowOff>
                  </from>
                  <to>
                    <xdr:col>11</xdr:col>
                    <xdr:colOff>76200</xdr:colOff>
                    <xdr:row>70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9" r:id="rId48" name="Check Box 45">
              <controlPr defaultSize="0" autoFill="0" autoLine="0" autoPict="0">
                <anchor moveWithCells="1">
                  <from>
                    <xdr:col>12</xdr:col>
                    <xdr:colOff>25400</xdr:colOff>
                    <xdr:row>68</xdr:row>
                    <xdr:rowOff>63500</xdr:rowOff>
                  </from>
                  <to>
                    <xdr:col>13</xdr:col>
                    <xdr:colOff>76200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0" r:id="rId49" name="Check Box 46">
              <controlPr defaultSize="0" autoFill="0" autoLine="0" autoPict="0">
                <anchor moveWithCells="1">
                  <from>
                    <xdr:col>8</xdr:col>
                    <xdr:colOff>25400</xdr:colOff>
                    <xdr:row>71</xdr:row>
                    <xdr:rowOff>139700</xdr:rowOff>
                  </from>
                  <to>
                    <xdr:col>9</xdr:col>
                    <xdr:colOff>76200</xdr:colOff>
                    <xdr:row>73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1" r:id="rId50" name="Check Box 47">
              <controlPr defaultSize="0" autoFill="0" autoLine="0" autoPict="0">
                <anchor moveWithCells="1">
                  <from>
                    <xdr:col>10</xdr:col>
                    <xdr:colOff>25400</xdr:colOff>
                    <xdr:row>71</xdr:row>
                    <xdr:rowOff>139700</xdr:rowOff>
                  </from>
                  <to>
                    <xdr:col>11</xdr:col>
                    <xdr:colOff>76200</xdr:colOff>
                    <xdr:row>73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2" r:id="rId51" name="Check Box 48">
              <controlPr defaultSize="0" autoFill="0" autoLine="0" autoPict="0">
                <anchor moveWithCells="1">
                  <from>
                    <xdr:col>12</xdr:col>
                    <xdr:colOff>25400</xdr:colOff>
                    <xdr:row>71</xdr:row>
                    <xdr:rowOff>139700</xdr:rowOff>
                  </from>
                  <to>
                    <xdr:col>13</xdr:col>
                    <xdr:colOff>76200</xdr:colOff>
                    <xdr:row>73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3" r:id="rId52" name="Check Box 49">
              <controlPr defaultSize="0" autoFill="0" autoLine="0" autoPict="0">
                <anchor moveWithCells="1">
                  <from>
                    <xdr:col>8</xdr:col>
                    <xdr:colOff>25400</xdr:colOff>
                    <xdr:row>73</xdr:row>
                    <xdr:rowOff>139700</xdr:rowOff>
                  </from>
                  <to>
                    <xdr:col>9</xdr:col>
                    <xdr:colOff>76200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4" r:id="rId53" name="Check Box 50">
              <controlPr defaultSize="0" autoFill="0" autoLine="0" autoPict="0">
                <anchor moveWithCells="1">
                  <from>
                    <xdr:col>10</xdr:col>
                    <xdr:colOff>25400</xdr:colOff>
                    <xdr:row>73</xdr:row>
                    <xdr:rowOff>139700</xdr:rowOff>
                  </from>
                  <to>
                    <xdr:col>11</xdr:col>
                    <xdr:colOff>76200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5" r:id="rId54" name="Check Box 51">
              <controlPr defaultSize="0" autoFill="0" autoLine="0" autoPict="0">
                <anchor moveWithCells="1">
                  <from>
                    <xdr:col>12</xdr:col>
                    <xdr:colOff>25400</xdr:colOff>
                    <xdr:row>73</xdr:row>
                    <xdr:rowOff>139700</xdr:rowOff>
                  </from>
                  <to>
                    <xdr:col>13</xdr:col>
                    <xdr:colOff>76200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6" r:id="rId55" name="Check Box 52">
              <controlPr defaultSize="0" autoFill="0" autoLine="0" autoPict="0">
                <anchor moveWithCells="1">
                  <from>
                    <xdr:col>8</xdr:col>
                    <xdr:colOff>25400</xdr:colOff>
                    <xdr:row>75</xdr:row>
                    <xdr:rowOff>139700</xdr:rowOff>
                  </from>
                  <to>
                    <xdr:col>9</xdr:col>
                    <xdr:colOff>76200</xdr:colOff>
                    <xdr:row>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7" r:id="rId56" name="Check Box 53">
              <controlPr defaultSize="0" autoFill="0" autoLine="0" autoPict="0">
                <anchor moveWithCells="1">
                  <from>
                    <xdr:col>10</xdr:col>
                    <xdr:colOff>25400</xdr:colOff>
                    <xdr:row>75</xdr:row>
                    <xdr:rowOff>139700</xdr:rowOff>
                  </from>
                  <to>
                    <xdr:col>11</xdr:col>
                    <xdr:colOff>76200</xdr:colOff>
                    <xdr:row>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8" r:id="rId57" name="Check Box 54">
              <controlPr defaultSize="0" autoFill="0" autoLine="0" autoPict="0">
                <anchor moveWithCells="1">
                  <from>
                    <xdr:col>12</xdr:col>
                    <xdr:colOff>25400</xdr:colOff>
                    <xdr:row>75</xdr:row>
                    <xdr:rowOff>139700</xdr:rowOff>
                  </from>
                  <to>
                    <xdr:col>13</xdr:col>
                    <xdr:colOff>76200</xdr:colOff>
                    <xdr:row>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9" r:id="rId58" name="Check Box 55">
              <controlPr defaultSize="0" autoFill="0" autoLine="0" autoPict="0">
                <anchor moveWithCells="1">
                  <from>
                    <xdr:col>8</xdr:col>
                    <xdr:colOff>25400</xdr:colOff>
                    <xdr:row>79</xdr:row>
                    <xdr:rowOff>139700</xdr:rowOff>
                  </from>
                  <to>
                    <xdr:col>9</xdr:col>
                    <xdr:colOff>88900</xdr:colOff>
                    <xdr:row>81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0" r:id="rId59" name="Check Box 56">
              <controlPr defaultSize="0" autoFill="0" autoLine="0" autoPict="0">
                <anchor moveWithCells="1">
                  <from>
                    <xdr:col>10</xdr:col>
                    <xdr:colOff>25400</xdr:colOff>
                    <xdr:row>79</xdr:row>
                    <xdr:rowOff>139700</xdr:rowOff>
                  </from>
                  <to>
                    <xdr:col>11</xdr:col>
                    <xdr:colOff>88900</xdr:colOff>
                    <xdr:row>81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1" r:id="rId60" name="Check Box 57">
              <controlPr defaultSize="0" autoFill="0" autoLine="0" autoPict="0">
                <anchor moveWithCells="1">
                  <from>
                    <xdr:col>12</xdr:col>
                    <xdr:colOff>25400</xdr:colOff>
                    <xdr:row>79</xdr:row>
                    <xdr:rowOff>127000</xdr:rowOff>
                  </from>
                  <to>
                    <xdr:col>13</xdr:col>
                    <xdr:colOff>76200</xdr:colOff>
                    <xdr:row>81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2" r:id="rId61" name="Check Box 58">
              <controlPr defaultSize="0" autoFill="0" autoLine="0" autoPict="0">
                <anchor moveWithCells="1">
                  <from>
                    <xdr:col>8</xdr:col>
                    <xdr:colOff>25400</xdr:colOff>
                    <xdr:row>81</xdr:row>
                    <xdr:rowOff>139700</xdr:rowOff>
                  </from>
                  <to>
                    <xdr:col>9</xdr:col>
                    <xdr:colOff>76200</xdr:colOff>
                    <xdr:row>83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3" r:id="rId62" name="Check Box 59">
              <controlPr defaultSize="0" autoFill="0" autoLine="0" autoPict="0">
                <anchor moveWithCells="1">
                  <from>
                    <xdr:col>10</xdr:col>
                    <xdr:colOff>25400</xdr:colOff>
                    <xdr:row>81</xdr:row>
                    <xdr:rowOff>139700</xdr:rowOff>
                  </from>
                  <to>
                    <xdr:col>11</xdr:col>
                    <xdr:colOff>76200</xdr:colOff>
                    <xdr:row>83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4" r:id="rId63" name="Check Box 60">
              <controlPr defaultSize="0" autoFill="0" autoLine="0" autoPict="0">
                <anchor moveWithCells="1">
                  <from>
                    <xdr:col>12</xdr:col>
                    <xdr:colOff>25400</xdr:colOff>
                    <xdr:row>81</xdr:row>
                    <xdr:rowOff>139700</xdr:rowOff>
                  </from>
                  <to>
                    <xdr:col>13</xdr:col>
                    <xdr:colOff>76200</xdr:colOff>
                    <xdr:row>83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5" r:id="rId64" name="Check Box 61">
              <controlPr defaultSize="0" autoFill="0" autoLine="0" autoPict="0">
                <anchor moveWithCells="1">
                  <from>
                    <xdr:col>8</xdr:col>
                    <xdr:colOff>25400</xdr:colOff>
                    <xdr:row>83</xdr:row>
                    <xdr:rowOff>139700</xdr:rowOff>
                  </from>
                  <to>
                    <xdr:col>9</xdr:col>
                    <xdr:colOff>76200</xdr:colOff>
                    <xdr:row>85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6" r:id="rId65" name="Check Box 62">
              <controlPr defaultSize="0" autoFill="0" autoLine="0" autoPict="0">
                <anchor moveWithCells="1">
                  <from>
                    <xdr:col>10</xdr:col>
                    <xdr:colOff>25400</xdr:colOff>
                    <xdr:row>83</xdr:row>
                    <xdr:rowOff>139700</xdr:rowOff>
                  </from>
                  <to>
                    <xdr:col>11</xdr:col>
                    <xdr:colOff>76200</xdr:colOff>
                    <xdr:row>85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7" r:id="rId66" name="Check Box 63">
              <controlPr defaultSize="0" autoFill="0" autoLine="0" autoPict="0">
                <anchor moveWithCells="1">
                  <from>
                    <xdr:col>12</xdr:col>
                    <xdr:colOff>25400</xdr:colOff>
                    <xdr:row>83</xdr:row>
                    <xdr:rowOff>139700</xdr:rowOff>
                  </from>
                  <to>
                    <xdr:col>13</xdr:col>
                    <xdr:colOff>76200</xdr:colOff>
                    <xdr:row>85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8" r:id="rId67" name="Check Box 64">
              <controlPr defaultSize="0" autoFill="0" autoLine="0" autoPict="0">
                <anchor moveWithCells="1">
                  <from>
                    <xdr:col>8</xdr:col>
                    <xdr:colOff>25400</xdr:colOff>
                    <xdr:row>86</xdr:row>
                    <xdr:rowOff>139700</xdr:rowOff>
                  </from>
                  <to>
                    <xdr:col>9</xdr:col>
                    <xdr:colOff>76200</xdr:colOff>
                    <xdr:row>88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9" r:id="rId68" name="Check Box 65">
              <controlPr defaultSize="0" autoFill="0" autoLine="0" autoPict="0">
                <anchor moveWithCells="1">
                  <from>
                    <xdr:col>10</xdr:col>
                    <xdr:colOff>25400</xdr:colOff>
                    <xdr:row>86</xdr:row>
                    <xdr:rowOff>139700</xdr:rowOff>
                  </from>
                  <to>
                    <xdr:col>11</xdr:col>
                    <xdr:colOff>76200</xdr:colOff>
                    <xdr:row>88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0" r:id="rId69" name="Check Box 66">
              <controlPr defaultSize="0" autoFill="0" autoLine="0" autoPict="0">
                <anchor moveWithCells="1">
                  <from>
                    <xdr:col>12</xdr:col>
                    <xdr:colOff>25400</xdr:colOff>
                    <xdr:row>86</xdr:row>
                    <xdr:rowOff>139700</xdr:rowOff>
                  </from>
                  <to>
                    <xdr:col>13</xdr:col>
                    <xdr:colOff>76200</xdr:colOff>
                    <xdr:row>88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1" r:id="rId70" name="Check Box 67">
              <controlPr defaultSize="0" autoFill="0" autoLine="0" autoPict="0">
                <anchor moveWithCells="1">
                  <from>
                    <xdr:col>8</xdr:col>
                    <xdr:colOff>25400</xdr:colOff>
                    <xdr:row>88</xdr:row>
                    <xdr:rowOff>139700</xdr:rowOff>
                  </from>
                  <to>
                    <xdr:col>9</xdr:col>
                    <xdr:colOff>76200</xdr:colOff>
                    <xdr:row>90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2" r:id="rId71" name="Check Box 68">
              <controlPr defaultSize="0" autoFill="0" autoLine="0" autoPict="0">
                <anchor moveWithCells="1">
                  <from>
                    <xdr:col>10</xdr:col>
                    <xdr:colOff>25400</xdr:colOff>
                    <xdr:row>88</xdr:row>
                    <xdr:rowOff>139700</xdr:rowOff>
                  </from>
                  <to>
                    <xdr:col>11</xdr:col>
                    <xdr:colOff>76200</xdr:colOff>
                    <xdr:row>90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3" r:id="rId72" name="Check Box 69">
              <controlPr defaultSize="0" autoFill="0" autoLine="0" autoPict="0">
                <anchor moveWithCells="1">
                  <from>
                    <xdr:col>12</xdr:col>
                    <xdr:colOff>25400</xdr:colOff>
                    <xdr:row>88</xdr:row>
                    <xdr:rowOff>139700</xdr:rowOff>
                  </from>
                  <to>
                    <xdr:col>13</xdr:col>
                    <xdr:colOff>76200</xdr:colOff>
                    <xdr:row>90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4" r:id="rId73" name="Check Box 70">
              <controlPr defaultSize="0" autoFill="0" autoLine="0" autoPict="0">
                <anchor moveWithCells="1">
                  <from>
                    <xdr:col>8</xdr:col>
                    <xdr:colOff>25400</xdr:colOff>
                    <xdr:row>90</xdr:row>
                    <xdr:rowOff>139700</xdr:rowOff>
                  </from>
                  <to>
                    <xdr:col>9</xdr:col>
                    <xdr:colOff>76200</xdr:colOff>
                    <xdr:row>92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5" r:id="rId74" name="Check Box 71">
              <controlPr defaultSize="0" autoFill="0" autoLine="0" autoPict="0">
                <anchor moveWithCells="1">
                  <from>
                    <xdr:col>10</xdr:col>
                    <xdr:colOff>25400</xdr:colOff>
                    <xdr:row>90</xdr:row>
                    <xdr:rowOff>139700</xdr:rowOff>
                  </from>
                  <to>
                    <xdr:col>11</xdr:col>
                    <xdr:colOff>76200</xdr:colOff>
                    <xdr:row>92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6" r:id="rId75" name="Check Box 72">
              <controlPr defaultSize="0" autoFill="0" autoLine="0" autoPict="0">
                <anchor moveWithCells="1">
                  <from>
                    <xdr:col>12</xdr:col>
                    <xdr:colOff>25400</xdr:colOff>
                    <xdr:row>90</xdr:row>
                    <xdr:rowOff>139700</xdr:rowOff>
                  </from>
                  <to>
                    <xdr:col>13</xdr:col>
                    <xdr:colOff>76200</xdr:colOff>
                    <xdr:row>92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7" r:id="rId76" name="Check Box 73">
              <controlPr defaultSize="0" autoFill="0" autoLine="0" autoPict="0">
                <anchor moveWithCells="1">
                  <from>
                    <xdr:col>8</xdr:col>
                    <xdr:colOff>25400</xdr:colOff>
                    <xdr:row>92</xdr:row>
                    <xdr:rowOff>139700</xdr:rowOff>
                  </from>
                  <to>
                    <xdr:col>9</xdr:col>
                    <xdr:colOff>76200</xdr:colOff>
                    <xdr:row>94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8" r:id="rId77" name="Check Box 74">
              <controlPr defaultSize="0" autoFill="0" autoLine="0" autoPict="0">
                <anchor moveWithCells="1">
                  <from>
                    <xdr:col>10</xdr:col>
                    <xdr:colOff>25400</xdr:colOff>
                    <xdr:row>92</xdr:row>
                    <xdr:rowOff>139700</xdr:rowOff>
                  </from>
                  <to>
                    <xdr:col>11</xdr:col>
                    <xdr:colOff>76200</xdr:colOff>
                    <xdr:row>94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9" r:id="rId78" name="Check Box 75">
              <controlPr defaultSize="0" autoFill="0" autoLine="0" autoPict="0">
                <anchor moveWithCells="1">
                  <from>
                    <xdr:col>12</xdr:col>
                    <xdr:colOff>25400</xdr:colOff>
                    <xdr:row>92</xdr:row>
                    <xdr:rowOff>139700</xdr:rowOff>
                  </from>
                  <to>
                    <xdr:col>13</xdr:col>
                    <xdr:colOff>76200</xdr:colOff>
                    <xdr:row>94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0" r:id="rId79" name="Check Box 76">
              <controlPr defaultSize="0" autoFill="0" autoLine="0" autoPict="0">
                <anchor moveWithCells="1">
                  <from>
                    <xdr:col>8</xdr:col>
                    <xdr:colOff>25400</xdr:colOff>
                    <xdr:row>94</xdr:row>
                    <xdr:rowOff>139700</xdr:rowOff>
                  </from>
                  <to>
                    <xdr:col>9</xdr:col>
                    <xdr:colOff>76200</xdr:colOff>
                    <xdr:row>96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1" r:id="rId80" name="Check Box 77">
              <controlPr defaultSize="0" autoFill="0" autoLine="0" autoPict="0">
                <anchor moveWithCells="1">
                  <from>
                    <xdr:col>10</xdr:col>
                    <xdr:colOff>25400</xdr:colOff>
                    <xdr:row>94</xdr:row>
                    <xdr:rowOff>139700</xdr:rowOff>
                  </from>
                  <to>
                    <xdr:col>11</xdr:col>
                    <xdr:colOff>76200</xdr:colOff>
                    <xdr:row>96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2" r:id="rId81" name="Check Box 78">
              <controlPr defaultSize="0" autoFill="0" autoLine="0" autoPict="0">
                <anchor moveWithCells="1">
                  <from>
                    <xdr:col>12</xdr:col>
                    <xdr:colOff>25400</xdr:colOff>
                    <xdr:row>94</xdr:row>
                    <xdr:rowOff>139700</xdr:rowOff>
                  </from>
                  <to>
                    <xdr:col>13</xdr:col>
                    <xdr:colOff>76200</xdr:colOff>
                    <xdr:row>96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3" r:id="rId82" name="Check Box 79">
              <controlPr defaultSize="0" autoFill="0" autoLine="0" autoPict="0">
                <anchor moveWithCells="1">
                  <from>
                    <xdr:col>8</xdr:col>
                    <xdr:colOff>25400</xdr:colOff>
                    <xdr:row>96</xdr:row>
                    <xdr:rowOff>139700</xdr:rowOff>
                  </from>
                  <to>
                    <xdr:col>9</xdr:col>
                    <xdr:colOff>76200</xdr:colOff>
                    <xdr:row>98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4" r:id="rId83" name="Check Box 80">
              <controlPr defaultSize="0" autoFill="0" autoLine="0" autoPict="0">
                <anchor moveWithCells="1">
                  <from>
                    <xdr:col>10</xdr:col>
                    <xdr:colOff>25400</xdr:colOff>
                    <xdr:row>96</xdr:row>
                    <xdr:rowOff>139700</xdr:rowOff>
                  </from>
                  <to>
                    <xdr:col>11</xdr:col>
                    <xdr:colOff>76200</xdr:colOff>
                    <xdr:row>98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5" r:id="rId84" name="Check Box 81">
              <controlPr defaultSize="0" autoFill="0" autoLine="0" autoPict="0">
                <anchor moveWithCells="1">
                  <from>
                    <xdr:col>12</xdr:col>
                    <xdr:colOff>25400</xdr:colOff>
                    <xdr:row>96</xdr:row>
                    <xdr:rowOff>139700</xdr:rowOff>
                  </from>
                  <to>
                    <xdr:col>13</xdr:col>
                    <xdr:colOff>76200</xdr:colOff>
                    <xdr:row>98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6" r:id="rId85" name="Check Box 82">
              <controlPr defaultSize="0" autoFill="0" autoLine="0" autoPict="0">
                <anchor moveWithCells="1">
                  <from>
                    <xdr:col>8</xdr:col>
                    <xdr:colOff>25400</xdr:colOff>
                    <xdr:row>98</xdr:row>
                    <xdr:rowOff>139700</xdr:rowOff>
                  </from>
                  <to>
                    <xdr:col>9</xdr:col>
                    <xdr:colOff>76200</xdr:colOff>
                    <xdr:row>100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7" r:id="rId86" name="Check Box 83">
              <controlPr defaultSize="0" autoFill="0" autoLine="0" autoPict="0">
                <anchor moveWithCells="1">
                  <from>
                    <xdr:col>10</xdr:col>
                    <xdr:colOff>25400</xdr:colOff>
                    <xdr:row>98</xdr:row>
                    <xdr:rowOff>139700</xdr:rowOff>
                  </from>
                  <to>
                    <xdr:col>11</xdr:col>
                    <xdr:colOff>76200</xdr:colOff>
                    <xdr:row>100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8" r:id="rId87" name="Check Box 84">
              <controlPr defaultSize="0" autoFill="0" autoLine="0" autoPict="0">
                <anchor moveWithCells="1">
                  <from>
                    <xdr:col>12</xdr:col>
                    <xdr:colOff>25400</xdr:colOff>
                    <xdr:row>98</xdr:row>
                    <xdr:rowOff>139700</xdr:rowOff>
                  </from>
                  <to>
                    <xdr:col>13</xdr:col>
                    <xdr:colOff>76200</xdr:colOff>
                    <xdr:row>100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9" r:id="rId88" name="Check Box 85">
              <controlPr defaultSize="0" autoFill="0" autoLine="0" autoPict="0">
                <anchor moveWithCells="1">
                  <from>
                    <xdr:col>8</xdr:col>
                    <xdr:colOff>25400</xdr:colOff>
                    <xdr:row>100</xdr:row>
                    <xdr:rowOff>139700</xdr:rowOff>
                  </from>
                  <to>
                    <xdr:col>9</xdr:col>
                    <xdr:colOff>76200</xdr:colOff>
                    <xdr:row>102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0" r:id="rId89" name="Check Box 86">
              <controlPr defaultSize="0" autoFill="0" autoLine="0" autoPict="0">
                <anchor moveWithCells="1">
                  <from>
                    <xdr:col>10</xdr:col>
                    <xdr:colOff>25400</xdr:colOff>
                    <xdr:row>100</xdr:row>
                    <xdr:rowOff>139700</xdr:rowOff>
                  </from>
                  <to>
                    <xdr:col>11</xdr:col>
                    <xdr:colOff>76200</xdr:colOff>
                    <xdr:row>102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1" r:id="rId90" name="Check Box 87">
              <controlPr defaultSize="0" autoFill="0" autoLine="0" autoPict="0">
                <anchor moveWithCells="1">
                  <from>
                    <xdr:col>12</xdr:col>
                    <xdr:colOff>25400</xdr:colOff>
                    <xdr:row>100</xdr:row>
                    <xdr:rowOff>139700</xdr:rowOff>
                  </from>
                  <to>
                    <xdr:col>13</xdr:col>
                    <xdr:colOff>76200</xdr:colOff>
                    <xdr:row>102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2" r:id="rId91" name="Check Box 88">
              <controlPr defaultSize="0" autoFill="0" autoLine="0" autoPict="0">
                <anchor moveWithCells="1">
                  <from>
                    <xdr:col>8</xdr:col>
                    <xdr:colOff>25400</xdr:colOff>
                    <xdr:row>102</xdr:row>
                    <xdr:rowOff>139700</xdr:rowOff>
                  </from>
                  <to>
                    <xdr:col>9</xdr:col>
                    <xdr:colOff>76200</xdr:colOff>
                    <xdr:row>104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3" r:id="rId92" name="Check Box 89">
              <controlPr defaultSize="0" autoFill="0" autoLine="0" autoPict="0">
                <anchor moveWithCells="1">
                  <from>
                    <xdr:col>10</xdr:col>
                    <xdr:colOff>25400</xdr:colOff>
                    <xdr:row>102</xdr:row>
                    <xdr:rowOff>139700</xdr:rowOff>
                  </from>
                  <to>
                    <xdr:col>11</xdr:col>
                    <xdr:colOff>76200</xdr:colOff>
                    <xdr:row>104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4" r:id="rId93" name="Check Box 90">
              <controlPr defaultSize="0" autoFill="0" autoLine="0" autoPict="0">
                <anchor moveWithCells="1">
                  <from>
                    <xdr:col>12</xdr:col>
                    <xdr:colOff>25400</xdr:colOff>
                    <xdr:row>102</xdr:row>
                    <xdr:rowOff>139700</xdr:rowOff>
                  </from>
                  <to>
                    <xdr:col>13</xdr:col>
                    <xdr:colOff>76200</xdr:colOff>
                    <xdr:row>104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5" r:id="rId94" name="Check Box 91">
              <controlPr defaultSize="0" autoFill="0" autoLine="0" autoPict="0">
                <anchor moveWithCells="1">
                  <from>
                    <xdr:col>8</xdr:col>
                    <xdr:colOff>25400</xdr:colOff>
                    <xdr:row>104</xdr:row>
                    <xdr:rowOff>139700</xdr:rowOff>
                  </from>
                  <to>
                    <xdr:col>9</xdr:col>
                    <xdr:colOff>76200</xdr:colOff>
                    <xdr:row>106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6" r:id="rId95" name="Check Box 92">
              <controlPr defaultSize="0" autoFill="0" autoLine="0" autoPict="0">
                <anchor moveWithCells="1">
                  <from>
                    <xdr:col>10</xdr:col>
                    <xdr:colOff>25400</xdr:colOff>
                    <xdr:row>104</xdr:row>
                    <xdr:rowOff>139700</xdr:rowOff>
                  </from>
                  <to>
                    <xdr:col>11</xdr:col>
                    <xdr:colOff>76200</xdr:colOff>
                    <xdr:row>106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7" r:id="rId96" name="Check Box 93">
              <controlPr defaultSize="0" autoFill="0" autoLine="0" autoPict="0">
                <anchor moveWithCells="1">
                  <from>
                    <xdr:col>12</xdr:col>
                    <xdr:colOff>25400</xdr:colOff>
                    <xdr:row>104</xdr:row>
                    <xdr:rowOff>139700</xdr:rowOff>
                  </from>
                  <to>
                    <xdr:col>13</xdr:col>
                    <xdr:colOff>76200</xdr:colOff>
                    <xdr:row>106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8" r:id="rId97" name="Check Box 94">
              <controlPr defaultSize="0" autoFill="0" autoLine="0" autoPict="0">
                <anchor moveWithCells="1">
                  <from>
                    <xdr:col>8</xdr:col>
                    <xdr:colOff>25400</xdr:colOff>
                    <xdr:row>114</xdr:row>
                    <xdr:rowOff>139700</xdr:rowOff>
                  </from>
                  <to>
                    <xdr:col>9</xdr:col>
                    <xdr:colOff>76200</xdr:colOff>
                    <xdr:row>116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9" r:id="rId98" name="Check Box 95">
              <controlPr defaultSize="0" autoFill="0" autoLine="0" autoPict="0">
                <anchor moveWithCells="1">
                  <from>
                    <xdr:col>10</xdr:col>
                    <xdr:colOff>25400</xdr:colOff>
                    <xdr:row>114</xdr:row>
                    <xdr:rowOff>139700</xdr:rowOff>
                  </from>
                  <to>
                    <xdr:col>11</xdr:col>
                    <xdr:colOff>76200</xdr:colOff>
                    <xdr:row>116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0" r:id="rId99" name="Check Box 96">
              <controlPr defaultSize="0" autoFill="0" autoLine="0" autoPict="0">
                <anchor moveWithCells="1">
                  <from>
                    <xdr:col>12</xdr:col>
                    <xdr:colOff>25400</xdr:colOff>
                    <xdr:row>114</xdr:row>
                    <xdr:rowOff>139700</xdr:rowOff>
                  </from>
                  <to>
                    <xdr:col>13</xdr:col>
                    <xdr:colOff>76200</xdr:colOff>
                    <xdr:row>116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1" r:id="rId100" name="Check Box 97">
              <controlPr defaultSize="0" autoFill="0" autoLine="0" autoPict="0">
                <anchor moveWithCells="1">
                  <from>
                    <xdr:col>8</xdr:col>
                    <xdr:colOff>25400</xdr:colOff>
                    <xdr:row>116</xdr:row>
                    <xdr:rowOff>139700</xdr:rowOff>
                  </from>
                  <to>
                    <xdr:col>9</xdr:col>
                    <xdr:colOff>76200</xdr:colOff>
                    <xdr:row>118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2" r:id="rId101" name="Check Box 98">
              <controlPr defaultSize="0" autoFill="0" autoLine="0" autoPict="0">
                <anchor moveWithCells="1">
                  <from>
                    <xdr:col>10</xdr:col>
                    <xdr:colOff>25400</xdr:colOff>
                    <xdr:row>116</xdr:row>
                    <xdr:rowOff>139700</xdr:rowOff>
                  </from>
                  <to>
                    <xdr:col>11</xdr:col>
                    <xdr:colOff>76200</xdr:colOff>
                    <xdr:row>118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3" r:id="rId102" name="Check Box 99">
              <controlPr defaultSize="0" autoFill="0" autoLine="0" autoPict="0">
                <anchor moveWithCells="1">
                  <from>
                    <xdr:col>12</xdr:col>
                    <xdr:colOff>25400</xdr:colOff>
                    <xdr:row>116</xdr:row>
                    <xdr:rowOff>139700</xdr:rowOff>
                  </from>
                  <to>
                    <xdr:col>13</xdr:col>
                    <xdr:colOff>76200</xdr:colOff>
                    <xdr:row>118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4" r:id="rId103" name="Check Box 100">
              <controlPr defaultSize="0" autoFill="0" autoLine="0" autoPict="0">
                <anchor moveWithCells="1">
                  <from>
                    <xdr:col>8</xdr:col>
                    <xdr:colOff>25400</xdr:colOff>
                    <xdr:row>121</xdr:row>
                    <xdr:rowOff>139700</xdr:rowOff>
                  </from>
                  <to>
                    <xdr:col>9</xdr:col>
                    <xdr:colOff>76200</xdr:colOff>
                    <xdr:row>123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5" r:id="rId104" name="Check Box 101">
              <controlPr defaultSize="0" autoFill="0" autoLine="0" autoPict="0">
                <anchor moveWithCells="1">
                  <from>
                    <xdr:col>10</xdr:col>
                    <xdr:colOff>25400</xdr:colOff>
                    <xdr:row>121</xdr:row>
                    <xdr:rowOff>139700</xdr:rowOff>
                  </from>
                  <to>
                    <xdr:col>11</xdr:col>
                    <xdr:colOff>76200</xdr:colOff>
                    <xdr:row>123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" r:id="rId105" name="Check Box 102">
              <controlPr defaultSize="0" autoFill="0" autoLine="0" autoPict="0">
                <anchor moveWithCells="1">
                  <from>
                    <xdr:col>12</xdr:col>
                    <xdr:colOff>25400</xdr:colOff>
                    <xdr:row>121</xdr:row>
                    <xdr:rowOff>139700</xdr:rowOff>
                  </from>
                  <to>
                    <xdr:col>13</xdr:col>
                    <xdr:colOff>76200</xdr:colOff>
                    <xdr:row>123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" r:id="rId106" name="Check Box 103">
              <controlPr defaultSize="0" autoFill="0" autoLine="0" autoPict="0">
                <anchor moveWithCells="1">
                  <from>
                    <xdr:col>8</xdr:col>
                    <xdr:colOff>25400</xdr:colOff>
                    <xdr:row>124</xdr:row>
                    <xdr:rowOff>139700</xdr:rowOff>
                  </from>
                  <to>
                    <xdr:col>9</xdr:col>
                    <xdr:colOff>76200</xdr:colOff>
                    <xdr:row>126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" r:id="rId107" name="Check Box 104">
              <controlPr defaultSize="0" autoFill="0" autoLine="0" autoPict="0">
                <anchor moveWithCells="1">
                  <from>
                    <xdr:col>10</xdr:col>
                    <xdr:colOff>25400</xdr:colOff>
                    <xdr:row>124</xdr:row>
                    <xdr:rowOff>139700</xdr:rowOff>
                  </from>
                  <to>
                    <xdr:col>11</xdr:col>
                    <xdr:colOff>76200</xdr:colOff>
                    <xdr:row>126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" r:id="rId108" name="Check Box 105">
              <controlPr defaultSize="0" autoFill="0" autoLine="0" autoPict="0">
                <anchor moveWithCells="1">
                  <from>
                    <xdr:col>12</xdr:col>
                    <xdr:colOff>25400</xdr:colOff>
                    <xdr:row>124</xdr:row>
                    <xdr:rowOff>139700</xdr:rowOff>
                  </from>
                  <to>
                    <xdr:col>13</xdr:col>
                    <xdr:colOff>76200</xdr:colOff>
                    <xdr:row>126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" r:id="rId109" name="Check Box 106">
              <controlPr defaultSize="0" autoFill="0" autoLine="0" autoPict="0">
                <anchor moveWithCells="1">
                  <from>
                    <xdr:col>8</xdr:col>
                    <xdr:colOff>25400</xdr:colOff>
                    <xdr:row>128</xdr:row>
                    <xdr:rowOff>139700</xdr:rowOff>
                  </from>
                  <to>
                    <xdr:col>9</xdr:col>
                    <xdr:colOff>76200</xdr:colOff>
                    <xdr:row>130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" r:id="rId110" name="Check Box 107">
              <controlPr defaultSize="0" autoFill="0" autoLine="0" autoPict="0">
                <anchor moveWithCells="1">
                  <from>
                    <xdr:col>10</xdr:col>
                    <xdr:colOff>25400</xdr:colOff>
                    <xdr:row>128</xdr:row>
                    <xdr:rowOff>139700</xdr:rowOff>
                  </from>
                  <to>
                    <xdr:col>11</xdr:col>
                    <xdr:colOff>76200</xdr:colOff>
                    <xdr:row>130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" r:id="rId111" name="Check Box 108">
              <controlPr defaultSize="0" autoFill="0" autoLine="0" autoPict="0">
                <anchor moveWithCells="1">
                  <from>
                    <xdr:col>12</xdr:col>
                    <xdr:colOff>25400</xdr:colOff>
                    <xdr:row>128</xdr:row>
                    <xdr:rowOff>139700</xdr:rowOff>
                  </from>
                  <to>
                    <xdr:col>13</xdr:col>
                    <xdr:colOff>76200</xdr:colOff>
                    <xdr:row>130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" r:id="rId112" name="Check Box 109">
              <controlPr defaultSize="0" autoFill="0" autoLine="0" autoPict="0">
                <anchor moveWithCells="1">
                  <from>
                    <xdr:col>8</xdr:col>
                    <xdr:colOff>25400</xdr:colOff>
                    <xdr:row>145</xdr:row>
                    <xdr:rowOff>139700</xdr:rowOff>
                  </from>
                  <to>
                    <xdr:col>9</xdr:col>
                    <xdr:colOff>76200</xdr:colOff>
                    <xdr:row>147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" r:id="rId113" name="Check Box 110">
              <controlPr defaultSize="0" autoFill="0" autoLine="0" autoPict="0">
                <anchor moveWithCells="1">
                  <from>
                    <xdr:col>10</xdr:col>
                    <xdr:colOff>25400</xdr:colOff>
                    <xdr:row>145</xdr:row>
                    <xdr:rowOff>139700</xdr:rowOff>
                  </from>
                  <to>
                    <xdr:col>11</xdr:col>
                    <xdr:colOff>76200</xdr:colOff>
                    <xdr:row>147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" r:id="rId114" name="Check Box 111">
              <controlPr defaultSize="0" autoFill="0" autoLine="0" autoPict="0">
                <anchor moveWithCells="1">
                  <from>
                    <xdr:col>12</xdr:col>
                    <xdr:colOff>25400</xdr:colOff>
                    <xdr:row>145</xdr:row>
                    <xdr:rowOff>139700</xdr:rowOff>
                  </from>
                  <to>
                    <xdr:col>13</xdr:col>
                    <xdr:colOff>76200</xdr:colOff>
                    <xdr:row>147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" r:id="rId115" name="Check Box 112">
              <controlPr defaultSize="0" autoFill="0" autoLine="0" autoPict="0">
                <anchor moveWithCells="1">
                  <from>
                    <xdr:col>8</xdr:col>
                    <xdr:colOff>25400</xdr:colOff>
                    <xdr:row>155</xdr:row>
                    <xdr:rowOff>139700</xdr:rowOff>
                  </from>
                  <to>
                    <xdr:col>9</xdr:col>
                    <xdr:colOff>76200</xdr:colOff>
                    <xdr:row>157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" r:id="rId116" name="Check Box 113">
              <controlPr defaultSize="0" autoFill="0" autoLine="0" autoPict="0">
                <anchor moveWithCells="1">
                  <from>
                    <xdr:col>10</xdr:col>
                    <xdr:colOff>25400</xdr:colOff>
                    <xdr:row>155</xdr:row>
                    <xdr:rowOff>139700</xdr:rowOff>
                  </from>
                  <to>
                    <xdr:col>11</xdr:col>
                    <xdr:colOff>76200</xdr:colOff>
                    <xdr:row>157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8" r:id="rId117" name="Check Box 114">
              <controlPr defaultSize="0" autoFill="0" autoLine="0" autoPict="0">
                <anchor moveWithCells="1">
                  <from>
                    <xdr:col>12</xdr:col>
                    <xdr:colOff>25400</xdr:colOff>
                    <xdr:row>155</xdr:row>
                    <xdr:rowOff>139700</xdr:rowOff>
                  </from>
                  <to>
                    <xdr:col>13</xdr:col>
                    <xdr:colOff>76200</xdr:colOff>
                    <xdr:row>157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9" r:id="rId118" name="Check Box 115">
              <controlPr defaultSize="0" autoFill="0" autoLine="0" autoPict="0">
                <anchor moveWithCells="1">
                  <from>
                    <xdr:col>8</xdr:col>
                    <xdr:colOff>25400</xdr:colOff>
                    <xdr:row>157</xdr:row>
                    <xdr:rowOff>139700</xdr:rowOff>
                  </from>
                  <to>
                    <xdr:col>9</xdr:col>
                    <xdr:colOff>76200</xdr:colOff>
                    <xdr:row>159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0" r:id="rId119" name="Check Box 116">
              <controlPr defaultSize="0" autoFill="0" autoLine="0" autoPict="0">
                <anchor moveWithCells="1">
                  <from>
                    <xdr:col>10</xdr:col>
                    <xdr:colOff>25400</xdr:colOff>
                    <xdr:row>157</xdr:row>
                    <xdr:rowOff>139700</xdr:rowOff>
                  </from>
                  <to>
                    <xdr:col>11</xdr:col>
                    <xdr:colOff>76200</xdr:colOff>
                    <xdr:row>159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1" r:id="rId120" name="Check Box 117">
              <controlPr defaultSize="0" autoFill="0" autoLine="0" autoPict="0">
                <anchor moveWithCells="1">
                  <from>
                    <xdr:col>12</xdr:col>
                    <xdr:colOff>25400</xdr:colOff>
                    <xdr:row>157</xdr:row>
                    <xdr:rowOff>139700</xdr:rowOff>
                  </from>
                  <to>
                    <xdr:col>13</xdr:col>
                    <xdr:colOff>76200</xdr:colOff>
                    <xdr:row>159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2" r:id="rId121" name="Check Box 118">
              <controlPr defaultSize="0" autoFill="0" autoLine="0" autoPict="0">
                <anchor moveWithCells="1">
                  <from>
                    <xdr:col>8</xdr:col>
                    <xdr:colOff>25400</xdr:colOff>
                    <xdr:row>159</xdr:row>
                    <xdr:rowOff>139700</xdr:rowOff>
                  </from>
                  <to>
                    <xdr:col>9</xdr:col>
                    <xdr:colOff>76200</xdr:colOff>
                    <xdr:row>161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3" r:id="rId122" name="Check Box 119">
              <controlPr defaultSize="0" autoFill="0" autoLine="0" autoPict="0">
                <anchor moveWithCells="1">
                  <from>
                    <xdr:col>10</xdr:col>
                    <xdr:colOff>25400</xdr:colOff>
                    <xdr:row>159</xdr:row>
                    <xdr:rowOff>139700</xdr:rowOff>
                  </from>
                  <to>
                    <xdr:col>11</xdr:col>
                    <xdr:colOff>76200</xdr:colOff>
                    <xdr:row>161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4" r:id="rId123" name="Check Box 120">
              <controlPr defaultSize="0" autoFill="0" autoLine="0" autoPict="0">
                <anchor moveWithCells="1">
                  <from>
                    <xdr:col>12</xdr:col>
                    <xdr:colOff>25400</xdr:colOff>
                    <xdr:row>159</xdr:row>
                    <xdr:rowOff>139700</xdr:rowOff>
                  </from>
                  <to>
                    <xdr:col>13</xdr:col>
                    <xdr:colOff>76200</xdr:colOff>
                    <xdr:row>161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5" r:id="rId124" name="Check Box 121">
              <controlPr defaultSize="0" autoFill="0" autoLine="0" autoPict="0">
                <anchor moveWithCells="1">
                  <from>
                    <xdr:col>8</xdr:col>
                    <xdr:colOff>25400</xdr:colOff>
                    <xdr:row>163</xdr:row>
                    <xdr:rowOff>139700</xdr:rowOff>
                  </from>
                  <to>
                    <xdr:col>9</xdr:col>
                    <xdr:colOff>76200</xdr:colOff>
                    <xdr:row>165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6" r:id="rId125" name="Check Box 122">
              <controlPr defaultSize="0" autoFill="0" autoLine="0" autoPict="0">
                <anchor moveWithCells="1">
                  <from>
                    <xdr:col>10</xdr:col>
                    <xdr:colOff>25400</xdr:colOff>
                    <xdr:row>163</xdr:row>
                    <xdr:rowOff>139700</xdr:rowOff>
                  </from>
                  <to>
                    <xdr:col>11</xdr:col>
                    <xdr:colOff>76200</xdr:colOff>
                    <xdr:row>165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7" r:id="rId126" name="Check Box 123">
              <controlPr defaultSize="0" autoFill="0" autoLine="0" autoPict="0">
                <anchor moveWithCells="1">
                  <from>
                    <xdr:col>12</xdr:col>
                    <xdr:colOff>25400</xdr:colOff>
                    <xdr:row>163</xdr:row>
                    <xdr:rowOff>139700</xdr:rowOff>
                  </from>
                  <to>
                    <xdr:col>13</xdr:col>
                    <xdr:colOff>76200</xdr:colOff>
                    <xdr:row>165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8" r:id="rId127" name="Check Box 124">
              <controlPr defaultSize="0" autoFill="0" autoLine="0" autoPict="0">
                <anchor moveWithCells="1">
                  <from>
                    <xdr:col>8</xdr:col>
                    <xdr:colOff>25400</xdr:colOff>
                    <xdr:row>165</xdr:row>
                    <xdr:rowOff>139700</xdr:rowOff>
                  </from>
                  <to>
                    <xdr:col>9</xdr:col>
                    <xdr:colOff>76200</xdr:colOff>
                    <xdr:row>167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9" r:id="rId128" name="Check Box 125">
              <controlPr defaultSize="0" autoFill="0" autoLine="0" autoPict="0">
                <anchor moveWithCells="1">
                  <from>
                    <xdr:col>10</xdr:col>
                    <xdr:colOff>25400</xdr:colOff>
                    <xdr:row>165</xdr:row>
                    <xdr:rowOff>139700</xdr:rowOff>
                  </from>
                  <to>
                    <xdr:col>11</xdr:col>
                    <xdr:colOff>76200</xdr:colOff>
                    <xdr:row>167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0" r:id="rId129" name="Check Box 126">
              <controlPr defaultSize="0" autoFill="0" autoLine="0" autoPict="0">
                <anchor moveWithCells="1">
                  <from>
                    <xdr:col>12</xdr:col>
                    <xdr:colOff>25400</xdr:colOff>
                    <xdr:row>165</xdr:row>
                    <xdr:rowOff>139700</xdr:rowOff>
                  </from>
                  <to>
                    <xdr:col>13</xdr:col>
                    <xdr:colOff>76200</xdr:colOff>
                    <xdr:row>167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1" r:id="rId130" name="Check Box 127">
              <controlPr defaultSize="0" autoFill="0" autoLine="0" autoPict="0">
                <anchor moveWithCells="1">
                  <from>
                    <xdr:col>8</xdr:col>
                    <xdr:colOff>25400</xdr:colOff>
                    <xdr:row>173</xdr:row>
                    <xdr:rowOff>139700</xdr:rowOff>
                  </from>
                  <to>
                    <xdr:col>9</xdr:col>
                    <xdr:colOff>76200</xdr:colOff>
                    <xdr:row>175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2" r:id="rId131" name="Check Box 128">
              <controlPr defaultSize="0" autoFill="0" autoLine="0" autoPict="0">
                <anchor moveWithCells="1">
                  <from>
                    <xdr:col>10</xdr:col>
                    <xdr:colOff>25400</xdr:colOff>
                    <xdr:row>173</xdr:row>
                    <xdr:rowOff>139700</xdr:rowOff>
                  </from>
                  <to>
                    <xdr:col>11</xdr:col>
                    <xdr:colOff>76200</xdr:colOff>
                    <xdr:row>175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3" r:id="rId132" name="Check Box 129">
              <controlPr defaultSize="0" autoFill="0" autoLine="0" autoPict="0">
                <anchor moveWithCells="1">
                  <from>
                    <xdr:col>12</xdr:col>
                    <xdr:colOff>25400</xdr:colOff>
                    <xdr:row>173</xdr:row>
                    <xdr:rowOff>139700</xdr:rowOff>
                  </from>
                  <to>
                    <xdr:col>13</xdr:col>
                    <xdr:colOff>76200</xdr:colOff>
                    <xdr:row>175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4" r:id="rId133" name="Check Box 130">
              <controlPr defaultSize="0" autoFill="0" autoLine="0" autoPict="0">
                <anchor moveWithCells="1">
                  <from>
                    <xdr:col>8</xdr:col>
                    <xdr:colOff>25400</xdr:colOff>
                    <xdr:row>175</xdr:row>
                    <xdr:rowOff>139700</xdr:rowOff>
                  </from>
                  <to>
                    <xdr:col>9</xdr:col>
                    <xdr:colOff>76200</xdr:colOff>
                    <xdr:row>177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5" r:id="rId134" name="Check Box 131">
              <controlPr defaultSize="0" autoFill="0" autoLine="0" autoPict="0">
                <anchor moveWithCells="1">
                  <from>
                    <xdr:col>10</xdr:col>
                    <xdr:colOff>25400</xdr:colOff>
                    <xdr:row>175</xdr:row>
                    <xdr:rowOff>139700</xdr:rowOff>
                  </from>
                  <to>
                    <xdr:col>11</xdr:col>
                    <xdr:colOff>76200</xdr:colOff>
                    <xdr:row>177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6" r:id="rId135" name="Check Box 132">
              <controlPr defaultSize="0" autoFill="0" autoLine="0" autoPict="0">
                <anchor moveWithCells="1">
                  <from>
                    <xdr:col>12</xdr:col>
                    <xdr:colOff>25400</xdr:colOff>
                    <xdr:row>175</xdr:row>
                    <xdr:rowOff>139700</xdr:rowOff>
                  </from>
                  <to>
                    <xdr:col>13</xdr:col>
                    <xdr:colOff>76200</xdr:colOff>
                    <xdr:row>177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7" r:id="rId136" name="Check Box 133">
              <controlPr defaultSize="0" autoFill="0" autoLine="0" autoPict="0">
                <anchor moveWithCells="1">
                  <from>
                    <xdr:col>8</xdr:col>
                    <xdr:colOff>25400</xdr:colOff>
                    <xdr:row>177</xdr:row>
                    <xdr:rowOff>139700</xdr:rowOff>
                  </from>
                  <to>
                    <xdr:col>9</xdr:col>
                    <xdr:colOff>76200</xdr:colOff>
                    <xdr:row>179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8" r:id="rId137" name="Check Box 134">
              <controlPr defaultSize="0" autoFill="0" autoLine="0" autoPict="0">
                <anchor moveWithCells="1">
                  <from>
                    <xdr:col>10</xdr:col>
                    <xdr:colOff>25400</xdr:colOff>
                    <xdr:row>177</xdr:row>
                    <xdr:rowOff>139700</xdr:rowOff>
                  </from>
                  <to>
                    <xdr:col>11</xdr:col>
                    <xdr:colOff>76200</xdr:colOff>
                    <xdr:row>179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9" r:id="rId138" name="Check Box 135">
              <controlPr defaultSize="0" autoFill="0" autoLine="0" autoPict="0">
                <anchor moveWithCells="1">
                  <from>
                    <xdr:col>12</xdr:col>
                    <xdr:colOff>25400</xdr:colOff>
                    <xdr:row>177</xdr:row>
                    <xdr:rowOff>139700</xdr:rowOff>
                  </from>
                  <to>
                    <xdr:col>13</xdr:col>
                    <xdr:colOff>76200</xdr:colOff>
                    <xdr:row>179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0" r:id="rId139" name="Check Box 136">
              <controlPr defaultSize="0" autoFill="0" autoLine="0" autoPict="0">
                <anchor moveWithCells="1">
                  <from>
                    <xdr:col>8</xdr:col>
                    <xdr:colOff>25400</xdr:colOff>
                    <xdr:row>131</xdr:row>
                    <xdr:rowOff>139700</xdr:rowOff>
                  </from>
                  <to>
                    <xdr:col>9</xdr:col>
                    <xdr:colOff>76200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1" r:id="rId140" name="Check Box 137">
              <controlPr defaultSize="0" autoFill="0" autoLine="0" autoPict="0">
                <anchor moveWithCells="1">
                  <from>
                    <xdr:col>10</xdr:col>
                    <xdr:colOff>25400</xdr:colOff>
                    <xdr:row>131</xdr:row>
                    <xdr:rowOff>139700</xdr:rowOff>
                  </from>
                  <to>
                    <xdr:col>11</xdr:col>
                    <xdr:colOff>76200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2" r:id="rId141" name="Check Box 138">
              <controlPr defaultSize="0" autoFill="0" autoLine="0" autoPict="0">
                <anchor moveWithCells="1">
                  <from>
                    <xdr:col>12</xdr:col>
                    <xdr:colOff>25400</xdr:colOff>
                    <xdr:row>131</xdr:row>
                    <xdr:rowOff>139700</xdr:rowOff>
                  </from>
                  <to>
                    <xdr:col>13</xdr:col>
                    <xdr:colOff>76200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3" r:id="rId142" name="Check Box 139">
              <controlPr defaultSize="0" autoFill="0" autoLine="0" autoPict="0">
                <anchor moveWithCells="1">
                  <from>
                    <xdr:col>8</xdr:col>
                    <xdr:colOff>25400</xdr:colOff>
                    <xdr:row>51</xdr:row>
                    <xdr:rowOff>139700</xdr:rowOff>
                  </from>
                  <to>
                    <xdr:col>9</xdr:col>
                    <xdr:colOff>76200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4" r:id="rId143" name="Check Box 140">
              <controlPr defaultSize="0" autoFill="0" autoLine="0" autoPict="0">
                <anchor moveWithCells="1">
                  <from>
                    <xdr:col>10</xdr:col>
                    <xdr:colOff>25400</xdr:colOff>
                    <xdr:row>50</xdr:row>
                    <xdr:rowOff>139700</xdr:rowOff>
                  </from>
                  <to>
                    <xdr:col>11</xdr:col>
                    <xdr:colOff>76200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5" r:id="rId144" name="Check Box 141">
              <controlPr defaultSize="0" autoFill="0" autoLine="0" autoPict="0">
                <anchor moveWithCells="1">
                  <from>
                    <xdr:col>12</xdr:col>
                    <xdr:colOff>25400</xdr:colOff>
                    <xdr:row>50</xdr:row>
                    <xdr:rowOff>139700</xdr:rowOff>
                  </from>
                  <to>
                    <xdr:col>13</xdr:col>
                    <xdr:colOff>76200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6" r:id="rId145" name="Check Box 142">
              <controlPr defaultSize="0" autoFill="0" autoLine="0" autoPict="0">
                <anchor moveWithCells="1">
                  <from>
                    <xdr:col>2</xdr:col>
                    <xdr:colOff>25400</xdr:colOff>
                    <xdr:row>323</xdr:row>
                    <xdr:rowOff>139700</xdr:rowOff>
                  </from>
                  <to>
                    <xdr:col>2</xdr:col>
                    <xdr:colOff>330200</xdr:colOff>
                    <xdr:row>325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7" r:id="rId146" name="Check Box 143">
              <controlPr defaultSize="0" autoFill="0" autoLine="0" autoPict="0">
                <anchor moveWithCells="1">
                  <from>
                    <xdr:col>3</xdr:col>
                    <xdr:colOff>25400</xdr:colOff>
                    <xdr:row>323</xdr:row>
                    <xdr:rowOff>139700</xdr:rowOff>
                  </from>
                  <to>
                    <xdr:col>3</xdr:col>
                    <xdr:colOff>330200</xdr:colOff>
                    <xdr:row>325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8" r:id="rId147" name="Check Box 144">
              <controlPr defaultSize="0" autoFill="0" autoLine="0" autoPict="0">
                <anchor moveWithCells="1">
                  <from>
                    <xdr:col>4</xdr:col>
                    <xdr:colOff>25400</xdr:colOff>
                    <xdr:row>324</xdr:row>
                    <xdr:rowOff>139700</xdr:rowOff>
                  </from>
                  <to>
                    <xdr:col>4</xdr:col>
                    <xdr:colOff>330200</xdr:colOff>
                    <xdr:row>326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9" r:id="rId148" name="Check Box 145">
              <controlPr defaultSize="0" autoFill="0" autoLine="0" autoPict="0">
                <anchor moveWithCells="1">
                  <from>
                    <xdr:col>2</xdr:col>
                    <xdr:colOff>25400</xdr:colOff>
                    <xdr:row>327</xdr:row>
                    <xdr:rowOff>139700</xdr:rowOff>
                  </from>
                  <to>
                    <xdr:col>2</xdr:col>
                    <xdr:colOff>330200</xdr:colOff>
                    <xdr:row>329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0" r:id="rId149" name="Check Box 146">
              <controlPr defaultSize="0" autoFill="0" autoLine="0" autoPict="0">
                <anchor moveWithCells="1">
                  <from>
                    <xdr:col>3</xdr:col>
                    <xdr:colOff>25400</xdr:colOff>
                    <xdr:row>327</xdr:row>
                    <xdr:rowOff>139700</xdr:rowOff>
                  </from>
                  <to>
                    <xdr:col>3</xdr:col>
                    <xdr:colOff>330200</xdr:colOff>
                    <xdr:row>329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1" r:id="rId150" name="Check Box 147">
              <controlPr defaultSize="0" autoFill="0" autoLine="0" autoPict="0">
                <anchor moveWithCells="1">
                  <from>
                    <xdr:col>4</xdr:col>
                    <xdr:colOff>25400</xdr:colOff>
                    <xdr:row>327</xdr:row>
                    <xdr:rowOff>139700</xdr:rowOff>
                  </from>
                  <to>
                    <xdr:col>4</xdr:col>
                    <xdr:colOff>330200</xdr:colOff>
                    <xdr:row>329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2" r:id="rId151" name="Check Box 148">
              <controlPr defaultSize="0" autoFill="0" autoLine="0" autoPict="0">
                <anchor moveWithCells="1">
                  <from>
                    <xdr:col>8</xdr:col>
                    <xdr:colOff>25400</xdr:colOff>
                    <xdr:row>134</xdr:row>
                    <xdr:rowOff>127000</xdr:rowOff>
                  </from>
                  <to>
                    <xdr:col>9</xdr:col>
                    <xdr:colOff>88900</xdr:colOff>
                    <xdr:row>136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3" r:id="rId152" name="Check Box 149">
              <controlPr defaultSize="0" autoFill="0" autoLine="0" autoPict="0">
                <anchor moveWithCells="1">
                  <from>
                    <xdr:col>10</xdr:col>
                    <xdr:colOff>25400</xdr:colOff>
                    <xdr:row>134</xdr:row>
                    <xdr:rowOff>139700</xdr:rowOff>
                  </from>
                  <to>
                    <xdr:col>11</xdr:col>
                    <xdr:colOff>76200</xdr:colOff>
                    <xdr:row>136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4" r:id="rId153" name="Check Box 150">
              <controlPr defaultSize="0" autoFill="0" autoLine="0" autoPict="0">
                <anchor moveWithCells="1">
                  <from>
                    <xdr:col>12</xdr:col>
                    <xdr:colOff>0</xdr:colOff>
                    <xdr:row>134</xdr:row>
                    <xdr:rowOff>139700</xdr:rowOff>
                  </from>
                  <to>
                    <xdr:col>13</xdr:col>
                    <xdr:colOff>63500</xdr:colOff>
                    <xdr:row>136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5" r:id="rId154" name="Check Box 151">
              <controlPr defaultSize="0" autoFill="0" autoLine="0" autoPict="0">
                <anchor moveWithCells="1">
                  <from>
                    <xdr:col>1</xdr:col>
                    <xdr:colOff>25400</xdr:colOff>
                    <xdr:row>328</xdr:row>
                    <xdr:rowOff>139700</xdr:rowOff>
                  </from>
                  <to>
                    <xdr:col>1</xdr:col>
                    <xdr:colOff>330200</xdr:colOff>
                    <xdr:row>330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6" r:id="rId155" name="Check Box 152">
              <controlPr defaultSize="0" autoFill="0" autoLine="0" autoPict="0">
                <anchor moveWithCells="1">
                  <from>
                    <xdr:col>2</xdr:col>
                    <xdr:colOff>25400</xdr:colOff>
                    <xdr:row>330</xdr:row>
                    <xdr:rowOff>139700</xdr:rowOff>
                  </from>
                  <to>
                    <xdr:col>2</xdr:col>
                    <xdr:colOff>330200</xdr:colOff>
                    <xdr:row>332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7" r:id="rId156" name="Check Box 153">
              <controlPr defaultSize="0" autoFill="0" autoLine="0" autoPict="0">
                <anchor moveWithCells="1">
                  <from>
                    <xdr:col>4</xdr:col>
                    <xdr:colOff>25400</xdr:colOff>
                    <xdr:row>330</xdr:row>
                    <xdr:rowOff>139700</xdr:rowOff>
                  </from>
                  <to>
                    <xdr:col>4</xdr:col>
                    <xdr:colOff>330200</xdr:colOff>
                    <xdr:row>332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8" r:id="rId157" name="Check Box 154">
              <controlPr defaultSize="0" autoFill="0" autoLine="0" autoPict="0">
                <anchor moveWithCells="1">
                  <from>
                    <xdr:col>8</xdr:col>
                    <xdr:colOff>25400</xdr:colOff>
                    <xdr:row>35</xdr:row>
                    <xdr:rowOff>139700</xdr:rowOff>
                  </from>
                  <to>
                    <xdr:col>9</xdr:col>
                    <xdr:colOff>88900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9" r:id="rId158" name="Check Box 155">
              <controlPr defaultSize="0" autoFill="0" autoLine="0" autoPict="0">
                <anchor moveWithCells="1">
                  <from>
                    <xdr:col>10</xdr:col>
                    <xdr:colOff>25400</xdr:colOff>
                    <xdr:row>35</xdr:row>
                    <xdr:rowOff>139700</xdr:rowOff>
                  </from>
                  <to>
                    <xdr:col>11</xdr:col>
                    <xdr:colOff>76200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0" r:id="rId159" name="Check Box 156">
              <controlPr defaultSize="0" autoFill="0" autoLine="0" autoPict="0">
                <anchor moveWithCells="1">
                  <from>
                    <xdr:col>12</xdr:col>
                    <xdr:colOff>25400</xdr:colOff>
                    <xdr:row>35</xdr:row>
                    <xdr:rowOff>127000</xdr:rowOff>
                  </from>
                  <to>
                    <xdr:col>13</xdr:col>
                    <xdr:colOff>76200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1" r:id="rId160" name="Check Box 157">
              <controlPr defaultSize="0" autoFill="0" autoLine="0" autoPict="0">
                <anchor moveWithCells="1">
                  <from>
                    <xdr:col>8</xdr:col>
                    <xdr:colOff>25400</xdr:colOff>
                    <xdr:row>112</xdr:row>
                    <xdr:rowOff>63500</xdr:rowOff>
                  </from>
                  <to>
                    <xdr:col>9</xdr:col>
                    <xdr:colOff>101600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2" r:id="rId161" name="Check Box 158">
              <controlPr defaultSize="0" autoFill="0" autoLine="0" autoPict="0">
                <anchor moveWithCells="1">
                  <from>
                    <xdr:col>9</xdr:col>
                    <xdr:colOff>596900</xdr:colOff>
                    <xdr:row>112</xdr:row>
                    <xdr:rowOff>127000</xdr:rowOff>
                  </from>
                  <to>
                    <xdr:col>11</xdr:col>
                    <xdr:colOff>50800</xdr:colOff>
                    <xdr:row>114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3" r:id="rId162" name="Check Box 159">
              <controlPr defaultSize="0" autoFill="0" autoLine="0" autoPict="0">
                <anchor moveWithCells="1">
                  <from>
                    <xdr:col>12</xdr:col>
                    <xdr:colOff>25400</xdr:colOff>
                    <xdr:row>112</xdr:row>
                    <xdr:rowOff>139700</xdr:rowOff>
                  </from>
                  <to>
                    <xdr:col>13</xdr:col>
                    <xdr:colOff>88900</xdr:colOff>
                    <xdr:row>114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tabColor indexed="13"/>
  </sheetPr>
  <dimension ref="A1:K49"/>
  <sheetViews>
    <sheetView workbookViewId="0"/>
  </sheetViews>
  <sheetFormatPr baseColWidth="10" defaultColWidth="9.1640625" defaultRowHeight="14" x14ac:dyDescent="0.15"/>
  <cols>
    <col min="1" max="1" width="1.5" style="36" customWidth="1"/>
    <col min="2" max="2" width="6.5" style="36" customWidth="1"/>
    <col min="3" max="3" width="37" style="3" customWidth="1"/>
    <col min="4" max="5" width="15.6640625" style="3" customWidth="1"/>
    <col min="6" max="6" width="15.1640625" style="3" customWidth="1"/>
    <col min="7" max="7" width="16.5" style="3" customWidth="1"/>
    <col min="8" max="10" width="9.1640625" style="3"/>
    <col min="11" max="11" width="5.5" style="3" customWidth="1"/>
    <col min="12" max="16384" width="9.1640625" style="3"/>
  </cols>
  <sheetData>
    <row r="1" spans="1:7" x14ac:dyDescent="0.15">
      <c r="A1" s="31"/>
      <c r="B1" s="31"/>
      <c r="C1" s="32"/>
      <c r="D1" s="33">
        <v>-1</v>
      </c>
      <c r="E1" s="34">
        <v>-2</v>
      </c>
      <c r="F1" s="76">
        <v>-3</v>
      </c>
      <c r="G1" s="35">
        <v>-4</v>
      </c>
    </row>
    <row r="2" spans="1:7" x14ac:dyDescent="0.15">
      <c r="C2" s="11"/>
      <c r="D2" s="11"/>
      <c r="E2" s="45" t="s">
        <v>62</v>
      </c>
      <c r="F2" s="1005" t="str">
        <f>"BUDGET YEAR ENDING "&amp;TEXT('Form 1'!C138, "MM/DD/YY")</f>
        <v>BUDGET YEAR ENDING 06/30/25</v>
      </c>
      <c r="G2" s="1006"/>
    </row>
    <row r="3" spans="1:7" s="40" customFormat="1" ht="15.75" customHeight="1" x14ac:dyDescent="0.15">
      <c r="A3" s="73"/>
      <c r="B3" s="552"/>
      <c r="C3" s="553"/>
      <c r="D3" s="69" t="s">
        <v>299</v>
      </c>
      <c r="E3" s="69" t="s">
        <v>300</v>
      </c>
      <c r="F3" s="75"/>
    </row>
    <row r="4" spans="1:7" s="40" customFormat="1" ht="15.75" customHeight="1" x14ac:dyDescent="0.15">
      <c r="A4" s="73"/>
      <c r="B4" s="552"/>
      <c r="C4" s="553" t="s">
        <v>217</v>
      </c>
      <c r="D4" s="69" t="s">
        <v>301</v>
      </c>
      <c r="E4" s="69" t="s">
        <v>301</v>
      </c>
      <c r="F4" s="72" t="s">
        <v>302</v>
      </c>
      <c r="G4" s="68" t="s">
        <v>303</v>
      </c>
    </row>
    <row r="5" spans="1:7" s="40" customFormat="1" ht="15" customHeight="1" x14ac:dyDescent="0.15">
      <c r="A5" s="37"/>
      <c r="B5" s="554"/>
      <c r="C5" s="555"/>
      <c r="D5" s="274">
        <f>'Form 1'!C129</f>
        <v>45107</v>
      </c>
      <c r="E5" s="274">
        <f>'Form 1'!C133</f>
        <v>45473</v>
      </c>
      <c r="F5" s="70" t="s">
        <v>304</v>
      </c>
      <c r="G5" s="39" t="s">
        <v>304</v>
      </c>
    </row>
    <row r="6" spans="1:7" ht="21" customHeight="1" x14ac:dyDescent="0.15">
      <c r="A6" s="139" t="s">
        <v>305</v>
      </c>
      <c r="B6" s="139"/>
      <c r="C6" s="140" t="s">
        <v>306</v>
      </c>
      <c r="D6" s="115"/>
      <c r="E6" s="115"/>
      <c r="F6" s="115"/>
      <c r="G6" s="116"/>
    </row>
    <row r="7" spans="1:7" x14ac:dyDescent="0.15">
      <c r="A7" s="141" t="s">
        <v>307</v>
      </c>
      <c r="B7" s="142"/>
      <c r="C7" s="104" t="s">
        <v>885</v>
      </c>
      <c r="D7" s="102"/>
      <c r="E7" s="102"/>
      <c r="F7" s="102"/>
      <c r="G7" s="103"/>
    </row>
    <row r="8" spans="1:7" x14ac:dyDescent="0.15">
      <c r="A8" s="142"/>
      <c r="B8" s="142" t="s">
        <v>523</v>
      </c>
      <c r="C8" s="104" t="s">
        <v>524</v>
      </c>
      <c r="D8" s="102"/>
      <c r="E8" s="102"/>
      <c r="F8" s="102"/>
      <c r="G8" s="103"/>
    </row>
    <row r="9" spans="1:7" x14ac:dyDescent="0.15">
      <c r="A9" s="142"/>
      <c r="B9" s="142" t="s">
        <v>309</v>
      </c>
      <c r="C9" s="104" t="s">
        <v>886</v>
      </c>
      <c r="D9" s="102"/>
      <c r="E9" s="102"/>
      <c r="F9" s="102"/>
      <c r="G9" s="103"/>
    </row>
    <row r="10" spans="1:7" x14ac:dyDescent="0.15">
      <c r="A10" s="142"/>
      <c r="B10" s="142" t="s">
        <v>887</v>
      </c>
      <c r="C10" s="104" t="s">
        <v>888</v>
      </c>
      <c r="D10" s="102"/>
      <c r="E10" s="102"/>
      <c r="F10" s="102"/>
      <c r="G10" s="103"/>
    </row>
    <row r="11" spans="1:7" x14ac:dyDescent="0.15">
      <c r="A11" s="142"/>
      <c r="B11" s="142" t="s">
        <v>889</v>
      </c>
      <c r="C11" s="104" t="s">
        <v>890</v>
      </c>
      <c r="D11" s="102"/>
      <c r="E11" s="102"/>
      <c r="F11" s="102"/>
      <c r="G11" s="103"/>
    </row>
    <row r="12" spans="1:7" x14ac:dyDescent="0.15">
      <c r="A12" s="142"/>
      <c r="B12" s="142" t="s">
        <v>891</v>
      </c>
      <c r="C12" s="104" t="s">
        <v>892</v>
      </c>
      <c r="D12" s="102"/>
      <c r="E12" s="102"/>
      <c r="F12" s="102"/>
      <c r="G12" s="103"/>
    </row>
    <row r="13" spans="1:7" x14ac:dyDescent="0.15">
      <c r="A13" s="142"/>
      <c r="B13" s="142" t="s">
        <v>315</v>
      </c>
      <c r="C13" s="104" t="s">
        <v>252</v>
      </c>
      <c r="D13" s="102"/>
      <c r="E13" s="102"/>
      <c r="F13" s="102"/>
      <c r="G13" s="103"/>
    </row>
    <row r="14" spans="1:7" x14ac:dyDescent="0.15">
      <c r="A14" s="141" t="s">
        <v>317</v>
      </c>
      <c r="B14" s="142"/>
      <c r="C14" s="104" t="s">
        <v>370</v>
      </c>
      <c r="D14" s="102"/>
      <c r="E14" s="102"/>
      <c r="F14" s="102"/>
      <c r="G14" s="103"/>
    </row>
    <row r="15" spans="1:7" x14ac:dyDescent="0.15">
      <c r="A15" s="142" t="s">
        <v>893</v>
      </c>
      <c r="B15" s="142"/>
      <c r="C15" s="104" t="s">
        <v>894</v>
      </c>
      <c r="D15" s="102"/>
      <c r="E15" s="102"/>
      <c r="F15" s="102"/>
      <c r="G15" s="103"/>
    </row>
    <row r="16" spans="1:7" x14ac:dyDescent="0.15">
      <c r="A16" s="142"/>
      <c r="B16" s="142" t="s">
        <v>895</v>
      </c>
      <c r="C16" s="104" t="s">
        <v>896</v>
      </c>
      <c r="D16" s="102"/>
      <c r="E16" s="102"/>
      <c r="F16" s="102"/>
      <c r="G16" s="103"/>
    </row>
    <row r="17" spans="1:7" x14ac:dyDescent="0.15">
      <c r="A17" s="142"/>
      <c r="B17" s="142" t="s">
        <v>897</v>
      </c>
      <c r="C17" s="104" t="s">
        <v>898</v>
      </c>
      <c r="D17" s="102"/>
      <c r="E17" s="102"/>
      <c r="F17" s="102"/>
      <c r="G17" s="103"/>
    </row>
    <row r="18" spans="1:7" x14ac:dyDescent="0.15">
      <c r="A18" s="142"/>
      <c r="B18" s="142" t="s">
        <v>899</v>
      </c>
      <c r="C18" s="104" t="s">
        <v>900</v>
      </c>
      <c r="D18" s="102"/>
      <c r="E18" s="102"/>
      <c r="F18" s="102"/>
      <c r="G18" s="103"/>
    </row>
    <row r="19" spans="1:7" x14ac:dyDescent="0.15">
      <c r="A19" s="142" t="s">
        <v>901</v>
      </c>
      <c r="B19" s="142"/>
      <c r="C19" s="104" t="s">
        <v>902</v>
      </c>
      <c r="D19" s="102"/>
      <c r="E19" s="102"/>
      <c r="F19" s="102"/>
      <c r="G19" s="103"/>
    </row>
    <row r="20" spans="1:7" x14ac:dyDescent="0.15">
      <c r="A20" s="142"/>
      <c r="B20" s="142" t="s">
        <v>903</v>
      </c>
      <c r="C20" s="104" t="s">
        <v>896</v>
      </c>
      <c r="D20" s="102"/>
      <c r="E20" s="102"/>
      <c r="F20" s="102"/>
      <c r="G20" s="103"/>
    </row>
    <row r="21" spans="1:7" x14ac:dyDescent="0.15">
      <c r="A21" s="142"/>
      <c r="B21" s="142" t="s">
        <v>904</v>
      </c>
      <c r="C21" s="104" t="s">
        <v>900</v>
      </c>
      <c r="D21" s="102"/>
      <c r="E21" s="102"/>
      <c r="F21" s="102"/>
      <c r="G21" s="103"/>
    </row>
    <row r="22" spans="1:7" x14ac:dyDescent="0.15">
      <c r="A22" s="142" t="s">
        <v>319</v>
      </c>
      <c r="B22" s="142"/>
      <c r="C22" s="104" t="s">
        <v>320</v>
      </c>
      <c r="D22" s="102"/>
      <c r="E22" s="102"/>
      <c r="F22" s="102"/>
      <c r="G22" s="103"/>
    </row>
    <row r="23" spans="1:7" x14ac:dyDescent="0.15">
      <c r="A23" s="142" t="s">
        <v>585</v>
      </c>
      <c r="B23" s="142"/>
      <c r="C23" s="104" t="s">
        <v>905</v>
      </c>
      <c r="D23" s="102"/>
      <c r="E23" s="102"/>
      <c r="F23" s="102"/>
      <c r="G23" s="103"/>
    </row>
    <row r="24" spans="1:7" x14ac:dyDescent="0.15">
      <c r="A24" s="142"/>
      <c r="B24" s="142" t="s">
        <v>906</v>
      </c>
      <c r="C24" s="104" t="s">
        <v>907</v>
      </c>
      <c r="D24" s="102"/>
      <c r="E24" s="102"/>
      <c r="F24" s="102"/>
      <c r="G24" s="103"/>
    </row>
    <row r="25" spans="1:7" x14ac:dyDescent="0.15">
      <c r="A25" s="142"/>
      <c r="B25" s="142" t="s">
        <v>908</v>
      </c>
      <c r="C25" s="104" t="s">
        <v>909</v>
      </c>
      <c r="D25" s="102"/>
      <c r="E25" s="102"/>
      <c r="F25" s="102"/>
      <c r="G25" s="103"/>
    </row>
    <row r="26" spans="1:7" x14ac:dyDescent="0.15">
      <c r="A26" s="142"/>
      <c r="B26" s="142" t="s">
        <v>910</v>
      </c>
      <c r="C26" s="104" t="s">
        <v>911</v>
      </c>
      <c r="D26" s="102"/>
      <c r="E26" s="102"/>
      <c r="F26" s="102"/>
      <c r="G26" s="103"/>
    </row>
    <row r="27" spans="1:7" x14ac:dyDescent="0.15">
      <c r="A27" s="142"/>
      <c r="B27" s="142" t="s">
        <v>912</v>
      </c>
      <c r="C27" s="104" t="s">
        <v>252</v>
      </c>
      <c r="D27" s="102"/>
      <c r="E27" s="102"/>
      <c r="F27" s="102"/>
      <c r="G27" s="103"/>
    </row>
    <row r="28" spans="1:7" x14ac:dyDescent="0.15">
      <c r="A28" s="141" t="s">
        <v>321</v>
      </c>
      <c r="B28" s="142"/>
      <c r="C28" s="104" t="s">
        <v>913</v>
      </c>
      <c r="D28" s="102"/>
      <c r="E28" s="102"/>
      <c r="F28" s="102"/>
      <c r="G28" s="103"/>
    </row>
    <row r="29" spans="1:7" x14ac:dyDescent="0.15">
      <c r="A29" s="141" t="s">
        <v>323</v>
      </c>
      <c r="B29" s="142"/>
      <c r="C29" s="104" t="s">
        <v>324</v>
      </c>
      <c r="D29" s="102"/>
      <c r="E29" s="102"/>
      <c r="F29" s="102"/>
      <c r="G29" s="103"/>
    </row>
    <row r="30" spans="1:7" x14ac:dyDescent="0.15">
      <c r="A30" s="141" t="s">
        <v>325</v>
      </c>
      <c r="B30" s="142"/>
      <c r="C30" s="104" t="s">
        <v>326</v>
      </c>
      <c r="D30" s="102"/>
      <c r="E30" s="102"/>
      <c r="F30" s="102"/>
      <c r="G30" s="103"/>
    </row>
    <row r="31" spans="1:7" x14ac:dyDescent="0.15">
      <c r="A31" s="142" t="s">
        <v>327</v>
      </c>
      <c r="B31" s="142"/>
      <c r="C31" s="271" t="s">
        <v>328</v>
      </c>
      <c r="D31" s="102"/>
      <c r="E31" s="102"/>
      <c r="F31" s="102"/>
      <c r="G31" s="103"/>
    </row>
    <row r="32" spans="1:7" x14ac:dyDescent="0.15">
      <c r="A32" s="141" t="s">
        <v>329</v>
      </c>
      <c r="B32" s="141"/>
      <c r="C32" s="98" t="s">
        <v>330</v>
      </c>
      <c r="D32" s="143"/>
      <c r="E32" s="143"/>
      <c r="F32" s="143"/>
      <c r="G32" s="144"/>
    </row>
    <row r="33" spans="1:11" x14ac:dyDescent="0.15">
      <c r="A33" s="141" t="s">
        <v>914</v>
      </c>
      <c r="B33" s="142"/>
      <c r="C33" s="104" t="s">
        <v>332</v>
      </c>
      <c r="D33" s="102"/>
      <c r="E33" s="102"/>
      <c r="F33" s="102"/>
      <c r="G33" s="103"/>
    </row>
    <row r="34" spans="1:11" x14ac:dyDescent="0.15">
      <c r="A34" s="141" t="s">
        <v>333</v>
      </c>
      <c r="B34" s="142"/>
      <c r="C34" s="271" t="s">
        <v>334</v>
      </c>
      <c r="D34" s="102"/>
      <c r="E34" s="102"/>
      <c r="F34" s="102"/>
      <c r="G34" s="103"/>
    </row>
    <row r="35" spans="1:11" x14ac:dyDescent="0.15">
      <c r="A35" s="142"/>
      <c r="B35" s="142"/>
      <c r="C35" s="104"/>
      <c r="D35" s="102"/>
      <c r="E35" s="102"/>
      <c r="F35" s="102"/>
      <c r="G35" s="103"/>
    </row>
    <row r="36" spans="1:11" ht="15" thickBot="1" x14ac:dyDescent="0.2">
      <c r="A36" s="145" t="s">
        <v>335</v>
      </c>
      <c r="B36" s="146"/>
      <c r="C36" s="121"/>
      <c r="D36" s="122"/>
      <c r="E36" s="122"/>
      <c r="F36" s="122"/>
      <c r="G36" s="123"/>
    </row>
    <row r="37" spans="1:11" ht="21.75" customHeight="1" thickTop="1" x14ac:dyDescent="0.15">
      <c r="A37" s="147" t="s">
        <v>336</v>
      </c>
      <c r="B37" s="148"/>
      <c r="C37" s="149" t="s">
        <v>337</v>
      </c>
      <c r="D37" s="115"/>
      <c r="E37" s="115"/>
      <c r="F37" s="115"/>
      <c r="G37" s="116"/>
    </row>
    <row r="38" spans="1:11" x14ac:dyDescent="0.15">
      <c r="A38" s="142"/>
      <c r="B38" s="142" t="s">
        <v>338</v>
      </c>
      <c r="C38" s="104" t="s">
        <v>915</v>
      </c>
      <c r="D38" s="102"/>
      <c r="E38" s="102"/>
      <c r="F38" s="102"/>
      <c r="G38" s="103"/>
    </row>
    <row r="39" spans="1:11" x14ac:dyDescent="0.15">
      <c r="A39" s="142"/>
      <c r="B39" s="142" t="s">
        <v>354</v>
      </c>
      <c r="C39" s="104" t="s">
        <v>355</v>
      </c>
      <c r="D39" s="102"/>
      <c r="E39" s="102"/>
      <c r="F39" s="102"/>
      <c r="G39" s="103"/>
      <c r="K39" s="42"/>
    </row>
    <row r="40" spans="1:11" x14ac:dyDescent="0.15">
      <c r="A40" s="142"/>
      <c r="B40" s="142" t="s">
        <v>356</v>
      </c>
      <c r="C40" s="104" t="s">
        <v>916</v>
      </c>
      <c r="D40" s="102"/>
      <c r="E40" s="102"/>
      <c r="F40" s="102"/>
      <c r="G40" s="103"/>
    </row>
    <row r="41" spans="1:11" ht="20.25" customHeight="1" thickBot="1" x14ac:dyDescent="0.2">
      <c r="A41" s="145" t="s">
        <v>358</v>
      </c>
      <c r="B41" s="146"/>
      <c r="C41" s="121"/>
      <c r="D41" s="122"/>
      <c r="E41" s="122"/>
      <c r="F41" s="122"/>
      <c r="G41" s="123"/>
    </row>
    <row r="42" spans="1:11" ht="15" thickTop="1" x14ac:dyDescent="0.15">
      <c r="A42" s="150"/>
      <c r="B42" s="150"/>
      <c r="C42" s="124"/>
      <c r="D42" s="124"/>
      <c r="E42" s="124"/>
      <c r="F42" s="124"/>
      <c r="G42" s="124"/>
    </row>
    <row r="43" spans="1:11" x14ac:dyDescent="0.15">
      <c r="A43" s="150"/>
      <c r="B43" s="150"/>
      <c r="C43" s="124"/>
      <c r="D43" s="124"/>
      <c r="E43" s="124"/>
      <c r="F43" s="124"/>
      <c r="G43" s="124"/>
    </row>
    <row r="44" spans="1:11" x14ac:dyDescent="0.15">
      <c r="A44" s="142"/>
      <c r="B44" s="142"/>
      <c r="C44" s="100"/>
      <c r="D44" s="124" t="s">
        <v>108</v>
      </c>
      <c r="E44" s="100"/>
      <c r="F44" s="273" t="str">
        <f>"Budget Fiscal Year "&amp;TEXT('Form 1'!$C$136, "mm/dd/yy")</f>
        <v>Budget Fiscal Year 2024-2025</v>
      </c>
      <c r="G44" s="124"/>
    </row>
    <row r="45" spans="1:11" ht="14.25" customHeight="1" x14ac:dyDescent="0.15">
      <c r="A45" s="141"/>
      <c r="B45" s="141"/>
      <c r="C45" s="151"/>
      <c r="D45" s="150" t="s">
        <v>374</v>
      </c>
      <c r="E45" s="124"/>
      <c r="F45" s="124"/>
      <c r="G45" s="124"/>
    </row>
    <row r="46" spans="1:11" ht="17.25" customHeight="1" x14ac:dyDescent="0.15">
      <c r="A46" s="150" t="s">
        <v>917</v>
      </c>
      <c r="B46" s="150"/>
      <c r="C46" s="124"/>
      <c r="D46" s="124"/>
      <c r="E46" s="124"/>
      <c r="F46" s="124"/>
      <c r="G46" s="124"/>
    </row>
    <row r="47" spans="1:11" x14ac:dyDescent="0.15">
      <c r="A47" s="150"/>
      <c r="B47" s="150"/>
      <c r="C47" s="124"/>
      <c r="D47" s="124"/>
      <c r="E47" s="124"/>
      <c r="F47" s="124"/>
      <c r="G47" s="124"/>
    </row>
    <row r="48" spans="1:11" x14ac:dyDescent="0.15">
      <c r="A48" s="150"/>
      <c r="B48" s="150"/>
      <c r="C48" s="124"/>
      <c r="D48" s="124"/>
      <c r="E48" s="124"/>
      <c r="F48" s="80"/>
      <c r="G48" s="549" t="s">
        <v>30</v>
      </c>
    </row>
    <row r="49" spans="7:7" x14ac:dyDescent="0.15">
      <c r="G49" s="272">
        <f>'Form 1'!$C$147</f>
        <v>45230</v>
      </c>
    </row>
  </sheetData>
  <mergeCells count="1">
    <mergeCell ref="F2:G2"/>
  </mergeCells>
  <phoneticPr fontId="0" type="noConversion"/>
  <pageMargins left="0.55000000000000004" right="0" top="0.75" bottom="0.25" header="0.5" footer="0"/>
  <pageSetup scale="90" orientation="portrait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tabColor indexed="13"/>
  </sheetPr>
  <dimension ref="A1:G46"/>
  <sheetViews>
    <sheetView workbookViewId="0"/>
  </sheetViews>
  <sheetFormatPr baseColWidth="10" defaultColWidth="9.1640625" defaultRowHeight="14" x14ac:dyDescent="0.15"/>
  <cols>
    <col min="1" max="1" width="1.5" style="4" customWidth="1"/>
    <col min="2" max="2" width="6.1640625" style="4" customWidth="1"/>
    <col min="3" max="3" width="35" style="3" customWidth="1"/>
    <col min="4" max="5" width="15.6640625" style="3" customWidth="1"/>
    <col min="6" max="6" width="15.1640625" style="3" customWidth="1"/>
    <col min="7" max="7" width="17.5" style="3" customWidth="1"/>
    <col min="8" max="16384" width="9.1640625" style="3"/>
  </cols>
  <sheetData>
    <row r="1" spans="1:7" x14ac:dyDescent="0.15">
      <c r="A1" s="31"/>
      <c r="B1" s="31"/>
      <c r="C1" s="32"/>
      <c r="D1" s="33">
        <v>-1</v>
      </c>
      <c r="E1" s="34">
        <v>-2</v>
      </c>
      <c r="F1" s="35">
        <v>-3</v>
      </c>
      <c r="G1" s="35">
        <v>-4</v>
      </c>
    </row>
    <row r="2" spans="1:7" s="40" customFormat="1" ht="15.75" customHeight="1" x14ac:dyDescent="0.15">
      <c r="A2" s="73"/>
      <c r="B2" s="552"/>
      <c r="C2" s="553"/>
      <c r="D2" s="77"/>
      <c r="E2" s="68" t="s">
        <v>62</v>
      </c>
      <c r="F2" s="1005" t="str">
        <f>"BUDGET YEAR ENDING "&amp;TEXT('Form 1'!C138, "MM/DD/YY")</f>
        <v>BUDGET YEAR ENDING 06/30/25</v>
      </c>
      <c r="G2" s="1006"/>
    </row>
    <row r="3" spans="1:7" s="40" customFormat="1" ht="15.75" customHeight="1" x14ac:dyDescent="0.15">
      <c r="A3" s="73"/>
      <c r="B3" s="552"/>
      <c r="C3" s="77"/>
      <c r="D3" s="69" t="s">
        <v>299</v>
      </c>
      <c r="E3" s="69" t="s">
        <v>300</v>
      </c>
      <c r="F3" s="77"/>
    </row>
    <row r="4" spans="1:7" s="40" customFormat="1" ht="15.75" customHeight="1" x14ac:dyDescent="0.15">
      <c r="A4" s="73"/>
      <c r="B4" s="552"/>
      <c r="C4" s="553" t="s">
        <v>217</v>
      </c>
      <c r="D4" s="69" t="s">
        <v>301</v>
      </c>
      <c r="E4" s="69" t="s">
        <v>301</v>
      </c>
      <c r="F4" s="72" t="s">
        <v>302</v>
      </c>
      <c r="G4" s="68" t="s">
        <v>303</v>
      </c>
    </row>
    <row r="5" spans="1:7" s="40" customFormat="1" ht="15" customHeight="1" x14ac:dyDescent="0.15">
      <c r="A5" s="37"/>
      <c r="B5" s="554"/>
      <c r="C5" s="555"/>
      <c r="D5" s="274">
        <f>'Form 1'!C129</f>
        <v>45107</v>
      </c>
      <c r="E5" s="274">
        <f>'Form 1'!C133</f>
        <v>45473</v>
      </c>
      <c r="F5" s="70" t="s">
        <v>304</v>
      </c>
      <c r="G5" s="39" t="s">
        <v>304</v>
      </c>
    </row>
    <row r="6" spans="1:7" ht="21" customHeight="1" x14ac:dyDescent="0.15">
      <c r="A6" s="152" t="s">
        <v>359</v>
      </c>
      <c r="B6" s="152"/>
      <c r="C6" s="140" t="s">
        <v>360</v>
      </c>
      <c r="D6" s="153"/>
      <c r="E6" s="153"/>
      <c r="F6" s="153"/>
      <c r="G6" s="124"/>
    </row>
    <row r="7" spans="1:7" x14ac:dyDescent="0.15">
      <c r="A7" s="154" t="s">
        <v>363</v>
      </c>
      <c r="B7" s="155"/>
      <c r="C7" s="104" t="s">
        <v>364</v>
      </c>
      <c r="D7" s="104"/>
      <c r="E7" s="104"/>
      <c r="F7" s="104"/>
      <c r="G7" s="100"/>
    </row>
    <row r="8" spans="1:7" x14ac:dyDescent="0.15">
      <c r="A8" s="155"/>
      <c r="B8" s="155" t="s">
        <v>918</v>
      </c>
      <c r="C8" s="104" t="s">
        <v>919</v>
      </c>
      <c r="D8" s="104"/>
      <c r="E8" s="104"/>
      <c r="F8" s="104"/>
      <c r="G8" s="100"/>
    </row>
    <row r="9" spans="1:7" x14ac:dyDescent="0.15">
      <c r="A9" s="155"/>
      <c r="B9" s="155" t="s">
        <v>920</v>
      </c>
      <c r="C9" s="104" t="s">
        <v>252</v>
      </c>
      <c r="D9" s="104"/>
      <c r="E9" s="104"/>
      <c r="F9" s="104"/>
      <c r="G9" s="100"/>
    </row>
    <row r="10" spans="1:7" x14ac:dyDescent="0.15">
      <c r="A10" s="155" t="s">
        <v>365</v>
      </c>
      <c r="B10" s="155"/>
      <c r="C10" s="104" t="s">
        <v>366</v>
      </c>
      <c r="D10" s="104"/>
      <c r="E10" s="104"/>
      <c r="F10" s="104"/>
      <c r="G10" s="100"/>
    </row>
    <row r="11" spans="1:7" x14ac:dyDescent="0.15">
      <c r="A11" s="155"/>
      <c r="B11" s="155" t="s">
        <v>921</v>
      </c>
      <c r="C11" s="104" t="s">
        <v>922</v>
      </c>
      <c r="D11" s="104"/>
      <c r="E11" s="104"/>
      <c r="F11" s="104"/>
      <c r="G11" s="100"/>
    </row>
    <row r="12" spans="1:7" x14ac:dyDescent="0.15">
      <c r="A12" s="155"/>
      <c r="B12" s="155" t="s">
        <v>923</v>
      </c>
      <c r="C12" s="104" t="s">
        <v>924</v>
      </c>
      <c r="D12" s="104"/>
      <c r="E12" s="104"/>
      <c r="F12" s="104"/>
      <c r="G12" s="100"/>
    </row>
    <row r="13" spans="1:7" x14ac:dyDescent="0.15">
      <c r="A13" s="154" t="s">
        <v>367</v>
      </c>
      <c r="B13" s="155"/>
      <c r="C13" s="104" t="s">
        <v>368</v>
      </c>
      <c r="D13" s="104"/>
      <c r="E13" s="104"/>
      <c r="F13" s="104"/>
      <c r="G13" s="100"/>
    </row>
    <row r="14" spans="1:7" x14ac:dyDescent="0.15">
      <c r="A14" s="155"/>
      <c r="B14" s="155" t="s">
        <v>925</v>
      </c>
      <c r="C14" s="104" t="s">
        <v>926</v>
      </c>
      <c r="D14" s="104"/>
      <c r="E14" s="104"/>
      <c r="F14" s="104"/>
      <c r="G14" s="100"/>
    </row>
    <row r="15" spans="1:7" x14ac:dyDescent="0.15">
      <c r="A15" s="155"/>
      <c r="B15" s="155" t="s">
        <v>927</v>
      </c>
      <c r="C15" s="104" t="s">
        <v>928</v>
      </c>
      <c r="D15" s="104"/>
      <c r="E15" s="104"/>
      <c r="F15" s="104"/>
      <c r="G15" s="100"/>
    </row>
    <row r="16" spans="1:7" x14ac:dyDescent="0.15">
      <c r="A16" s="155"/>
      <c r="B16" s="155" t="s">
        <v>929</v>
      </c>
      <c r="C16" s="104" t="s">
        <v>930</v>
      </c>
      <c r="D16" s="104"/>
      <c r="E16" s="104"/>
      <c r="F16" s="104"/>
      <c r="G16" s="100"/>
    </row>
    <row r="17" spans="1:7" x14ac:dyDescent="0.15">
      <c r="A17" s="154"/>
      <c r="B17" s="155" t="s">
        <v>931</v>
      </c>
      <c r="C17" s="104" t="s">
        <v>932</v>
      </c>
      <c r="D17" s="104"/>
      <c r="E17" s="104"/>
      <c r="F17" s="104"/>
      <c r="G17" s="100"/>
    </row>
    <row r="18" spans="1:7" ht="26.25" customHeight="1" x14ac:dyDescent="0.15">
      <c r="A18" s="155"/>
      <c r="B18" s="156" t="s">
        <v>933</v>
      </c>
      <c r="C18" s="129" t="s">
        <v>934</v>
      </c>
      <c r="D18" s="104"/>
      <c r="E18" s="104"/>
      <c r="F18" s="104"/>
      <c r="G18" s="100"/>
    </row>
    <row r="19" spans="1:7" x14ac:dyDescent="0.15">
      <c r="A19" s="155"/>
      <c r="B19" s="155" t="s">
        <v>935</v>
      </c>
      <c r="C19" s="104" t="s">
        <v>936</v>
      </c>
      <c r="D19" s="104"/>
      <c r="E19" s="104"/>
      <c r="F19" s="104"/>
      <c r="G19" s="100"/>
    </row>
    <row r="20" spans="1:7" x14ac:dyDescent="0.15">
      <c r="A20" s="155"/>
      <c r="B20" s="155" t="s">
        <v>937</v>
      </c>
      <c r="C20" s="104" t="s">
        <v>938</v>
      </c>
      <c r="D20" s="104"/>
      <c r="E20" s="104"/>
      <c r="F20" s="104"/>
      <c r="G20" s="100"/>
    </row>
    <row r="21" spans="1:7" x14ac:dyDescent="0.15">
      <c r="A21" s="154"/>
      <c r="B21" s="155" t="s">
        <v>939</v>
      </c>
      <c r="C21" s="104" t="s">
        <v>940</v>
      </c>
      <c r="D21" s="104"/>
      <c r="E21" s="104"/>
      <c r="F21" s="104"/>
      <c r="G21" s="100"/>
    </row>
    <row r="22" spans="1:7" x14ac:dyDescent="0.15">
      <c r="A22" s="155"/>
      <c r="B22" s="155" t="s">
        <v>941</v>
      </c>
      <c r="C22" s="104" t="s">
        <v>942</v>
      </c>
      <c r="D22" s="104"/>
      <c r="E22" s="104"/>
      <c r="F22" s="104"/>
      <c r="G22" s="100"/>
    </row>
    <row r="23" spans="1:7" x14ac:dyDescent="0.15">
      <c r="A23" s="154"/>
      <c r="B23" s="155" t="s">
        <v>943</v>
      </c>
      <c r="C23" s="104" t="s">
        <v>944</v>
      </c>
      <c r="D23" s="104"/>
      <c r="E23" s="104"/>
      <c r="F23" s="104"/>
      <c r="G23" s="100"/>
    </row>
    <row r="24" spans="1:7" x14ac:dyDescent="0.15">
      <c r="A24" s="155"/>
      <c r="B24" s="155" t="s">
        <v>945</v>
      </c>
      <c r="C24" s="104" t="s">
        <v>946</v>
      </c>
      <c r="D24" s="104"/>
      <c r="E24" s="104"/>
      <c r="F24" s="104"/>
      <c r="G24" s="100"/>
    </row>
    <row r="25" spans="1:7" x14ac:dyDescent="0.15">
      <c r="A25" s="155"/>
      <c r="B25" s="155" t="s">
        <v>947</v>
      </c>
      <c r="C25" s="104" t="s">
        <v>948</v>
      </c>
      <c r="D25" s="104"/>
      <c r="E25" s="104"/>
      <c r="F25" s="104"/>
      <c r="G25" s="100"/>
    </row>
    <row r="26" spans="1:7" x14ac:dyDescent="0.15">
      <c r="A26" s="155"/>
      <c r="B26" s="155" t="s">
        <v>949</v>
      </c>
      <c r="C26" s="104" t="s">
        <v>950</v>
      </c>
      <c r="D26" s="104"/>
      <c r="E26" s="104"/>
      <c r="F26" s="104"/>
      <c r="G26" s="100"/>
    </row>
    <row r="27" spans="1:7" x14ac:dyDescent="0.15">
      <c r="A27" s="155" t="s">
        <v>495</v>
      </c>
      <c r="B27" s="155"/>
      <c r="C27" s="104" t="s">
        <v>951</v>
      </c>
      <c r="D27" s="104"/>
      <c r="E27" s="104"/>
      <c r="F27" s="104"/>
      <c r="G27" s="100"/>
    </row>
    <row r="28" spans="1:7" x14ac:dyDescent="0.15">
      <c r="A28" s="155"/>
      <c r="B28" s="155" t="s">
        <v>952</v>
      </c>
      <c r="C28" s="104" t="s">
        <v>953</v>
      </c>
      <c r="D28" s="104"/>
      <c r="E28" s="104"/>
      <c r="F28" s="104"/>
      <c r="G28" s="100"/>
    </row>
    <row r="29" spans="1:7" x14ac:dyDescent="0.15">
      <c r="A29" s="155"/>
      <c r="B29" s="155" t="s">
        <v>954</v>
      </c>
      <c r="C29" s="104" t="s">
        <v>268</v>
      </c>
      <c r="D29" s="104"/>
      <c r="E29" s="104"/>
      <c r="F29" s="104"/>
      <c r="G29" s="100"/>
    </row>
    <row r="30" spans="1:7" x14ac:dyDescent="0.15">
      <c r="A30" s="155"/>
      <c r="B30" s="155" t="s">
        <v>955</v>
      </c>
      <c r="C30" s="104" t="s">
        <v>956</v>
      </c>
      <c r="D30" s="104"/>
      <c r="E30" s="104"/>
      <c r="F30" s="104"/>
      <c r="G30" s="100"/>
    </row>
    <row r="31" spans="1:7" x14ac:dyDescent="0.15">
      <c r="A31" s="155"/>
      <c r="B31" s="155" t="s">
        <v>957</v>
      </c>
      <c r="C31" s="104" t="s">
        <v>958</v>
      </c>
      <c r="D31" s="104"/>
      <c r="E31" s="104"/>
      <c r="F31" s="104"/>
      <c r="G31" s="100"/>
    </row>
    <row r="32" spans="1:7" x14ac:dyDescent="0.15">
      <c r="A32" s="155" t="s">
        <v>369</v>
      </c>
      <c r="B32" s="155"/>
      <c r="C32" s="104" t="s">
        <v>370</v>
      </c>
      <c r="D32" s="104"/>
      <c r="E32" s="104"/>
      <c r="F32" s="104"/>
      <c r="G32" s="100"/>
    </row>
    <row r="33" spans="1:7" x14ac:dyDescent="0.15">
      <c r="A33" s="155"/>
      <c r="B33" s="155" t="s">
        <v>959</v>
      </c>
      <c r="C33" s="104" t="s">
        <v>960</v>
      </c>
      <c r="D33" s="104"/>
      <c r="E33" s="104"/>
      <c r="F33" s="104"/>
      <c r="G33" s="100"/>
    </row>
    <row r="34" spans="1:7" x14ac:dyDescent="0.15">
      <c r="A34" s="154" t="s">
        <v>371</v>
      </c>
      <c r="B34" s="155"/>
      <c r="C34" s="275" t="s">
        <v>961</v>
      </c>
      <c r="D34" s="104"/>
      <c r="E34" s="104"/>
      <c r="F34" s="104"/>
      <c r="G34" s="100"/>
    </row>
    <row r="35" spans="1:7" x14ac:dyDescent="0.15">
      <c r="A35" s="157"/>
      <c r="B35" s="157"/>
      <c r="C35" s="153"/>
      <c r="D35" s="153"/>
      <c r="E35" s="153"/>
      <c r="F35" s="153"/>
      <c r="G35" s="124"/>
    </row>
    <row r="36" spans="1:7" ht="15" thickBot="1" x14ac:dyDescent="0.2">
      <c r="A36" s="158" t="s">
        <v>373</v>
      </c>
      <c r="B36" s="159"/>
      <c r="C36" s="121"/>
      <c r="D36" s="121"/>
      <c r="E36" s="121"/>
      <c r="F36" s="121"/>
      <c r="G36" s="160"/>
    </row>
    <row r="37" spans="1:7" ht="15" thickTop="1" x14ac:dyDescent="0.15">
      <c r="A37" s="157"/>
      <c r="B37" s="157"/>
      <c r="C37" s="124"/>
      <c r="D37" s="124"/>
      <c r="E37" s="124"/>
      <c r="F37" s="124"/>
      <c r="G37" s="124"/>
    </row>
    <row r="38" spans="1:7" x14ac:dyDescent="0.15">
      <c r="A38" s="157"/>
      <c r="B38" s="157"/>
      <c r="C38" s="124"/>
      <c r="D38" s="124"/>
      <c r="E38" s="124"/>
      <c r="F38" s="124"/>
      <c r="G38" s="124"/>
    </row>
    <row r="39" spans="1:7" x14ac:dyDescent="0.15">
      <c r="A39" s="157"/>
      <c r="B39" s="157"/>
      <c r="C39" s="124"/>
      <c r="D39" s="124"/>
      <c r="E39" s="124"/>
      <c r="F39" s="124"/>
      <c r="G39" s="124"/>
    </row>
    <row r="40" spans="1:7" x14ac:dyDescent="0.15">
      <c r="A40" s="157"/>
      <c r="B40" s="157"/>
      <c r="C40" s="124"/>
      <c r="D40" s="124"/>
      <c r="E40" s="124"/>
      <c r="F40" s="124"/>
      <c r="G40" s="124"/>
    </row>
    <row r="41" spans="1:7" ht="16.5" customHeight="1" x14ac:dyDescent="0.15">
      <c r="A41" s="157"/>
      <c r="B41" s="157"/>
      <c r="C41" s="124"/>
      <c r="D41" s="124"/>
      <c r="E41" s="124"/>
      <c r="F41" s="124"/>
      <c r="G41" s="124"/>
    </row>
    <row r="42" spans="1:7" x14ac:dyDescent="0.15">
      <c r="A42" s="157"/>
      <c r="B42" s="157"/>
      <c r="C42" s="124"/>
      <c r="D42" s="124"/>
      <c r="E42" s="124"/>
      <c r="F42" s="124"/>
      <c r="G42" s="124"/>
    </row>
    <row r="43" spans="1:7" x14ac:dyDescent="0.15">
      <c r="A43" s="157"/>
      <c r="B43" s="157"/>
      <c r="C43" s="124"/>
      <c r="D43" s="124"/>
      <c r="E43" s="124"/>
      <c r="F43" s="124"/>
      <c r="G43" s="124"/>
    </row>
    <row r="44" spans="1:7" x14ac:dyDescent="0.15">
      <c r="A44" s="157"/>
      <c r="B44" s="157"/>
      <c r="C44" s="124"/>
      <c r="D44" s="124"/>
      <c r="E44" s="124"/>
      <c r="F44" s="124"/>
      <c r="G44" s="124"/>
    </row>
    <row r="45" spans="1:7" x14ac:dyDescent="0.15">
      <c r="A45" s="157"/>
      <c r="B45" s="157"/>
      <c r="C45" s="124"/>
      <c r="D45" s="124"/>
      <c r="E45" s="124"/>
      <c r="F45" s="80"/>
      <c r="G45" s="549" t="s">
        <v>30</v>
      </c>
    </row>
    <row r="46" spans="1:7" x14ac:dyDescent="0.15">
      <c r="G46" s="272">
        <f>'Form 1'!$C$147</f>
        <v>45230</v>
      </c>
    </row>
  </sheetData>
  <mergeCells count="1">
    <mergeCell ref="F2:G2"/>
  </mergeCells>
  <phoneticPr fontId="0" type="noConversion"/>
  <pageMargins left="0.66" right="0" top="1" bottom="0.75" header="0.5" footer="0"/>
  <pageSetup scale="90" orientation="portrait" r:id="rId1"/>
  <headerFooter alignWithMargins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>
    <tabColor indexed="13"/>
  </sheetPr>
  <dimension ref="A1:G46"/>
  <sheetViews>
    <sheetView workbookViewId="0"/>
  </sheetViews>
  <sheetFormatPr baseColWidth="10" defaultColWidth="9.1640625" defaultRowHeight="14" x14ac:dyDescent="0.15"/>
  <cols>
    <col min="1" max="1" width="2" style="4" customWidth="1"/>
    <col min="2" max="2" width="5.5" style="4" customWidth="1"/>
    <col min="3" max="3" width="35.5" style="3" customWidth="1"/>
    <col min="4" max="5" width="15.6640625" style="3" customWidth="1"/>
    <col min="6" max="6" width="15.33203125" style="3" customWidth="1"/>
    <col min="7" max="7" width="16.5" style="3" customWidth="1"/>
    <col min="8" max="16384" width="9.1640625" style="3"/>
  </cols>
  <sheetData>
    <row r="1" spans="1:7" x14ac:dyDescent="0.15">
      <c r="A1" s="31"/>
      <c r="B1" s="31"/>
      <c r="C1" s="32"/>
      <c r="D1" s="33">
        <v>-1</v>
      </c>
      <c r="E1" s="34">
        <v>-2</v>
      </c>
      <c r="F1" s="35">
        <v>-3</v>
      </c>
      <c r="G1" s="35">
        <v>-4</v>
      </c>
    </row>
    <row r="2" spans="1:7" s="40" customFormat="1" ht="15.75" customHeight="1" x14ac:dyDescent="0.15">
      <c r="A2" s="73"/>
      <c r="C2" s="77"/>
      <c r="D2" s="77"/>
      <c r="E2" s="68" t="s">
        <v>62</v>
      </c>
      <c r="F2" s="1005" t="str">
        <f>"BUDGET YEAR ENDING "&amp;TEXT('Form 1'!C138, "MM/DD/YY")</f>
        <v>BUDGET YEAR ENDING 06/30/25</v>
      </c>
      <c r="G2" s="1006"/>
    </row>
    <row r="3" spans="1:7" s="40" customFormat="1" ht="15.75" customHeight="1" x14ac:dyDescent="0.15">
      <c r="A3" s="73"/>
      <c r="B3" s="926" t="s">
        <v>376</v>
      </c>
      <c r="C3" s="927"/>
      <c r="D3" s="69" t="s">
        <v>299</v>
      </c>
      <c r="E3" s="69" t="s">
        <v>300</v>
      </c>
      <c r="F3" s="75"/>
    </row>
    <row r="4" spans="1:7" s="40" customFormat="1" ht="15.75" customHeight="1" x14ac:dyDescent="0.15">
      <c r="A4" s="73"/>
      <c r="B4" s="926" t="s">
        <v>377</v>
      </c>
      <c r="C4" s="927"/>
      <c r="D4" s="69" t="s">
        <v>301</v>
      </c>
      <c r="E4" s="69" t="s">
        <v>301</v>
      </c>
      <c r="F4" s="72" t="s">
        <v>302</v>
      </c>
      <c r="G4" s="68" t="s">
        <v>303</v>
      </c>
    </row>
    <row r="5" spans="1:7" s="40" customFormat="1" ht="15" customHeight="1" x14ac:dyDescent="0.15">
      <c r="A5" s="37"/>
      <c r="B5" s="554"/>
      <c r="C5" s="555"/>
      <c r="D5" s="274">
        <f>'Form 1'!C129</f>
        <v>45107</v>
      </c>
      <c r="E5" s="274">
        <f>'Form 1'!C133</f>
        <v>45473</v>
      </c>
      <c r="F5" s="70" t="s">
        <v>304</v>
      </c>
      <c r="G5" s="39" t="s">
        <v>304</v>
      </c>
    </row>
    <row r="6" spans="1:7" ht="19.5" customHeight="1" x14ac:dyDescent="0.15">
      <c r="A6" s="152" t="s">
        <v>378</v>
      </c>
      <c r="B6" s="152"/>
      <c r="C6" s="140" t="s">
        <v>962</v>
      </c>
      <c r="D6" s="115"/>
      <c r="E6" s="115"/>
      <c r="F6" s="115"/>
      <c r="G6" s="116"/>
    </row>
    <row r="7" spans="1:7" x14ac:dyDescent="0.15">
      <c r="A7" s="154"/>
      <c r="B7" s="155" t="s">
        <v>380</v>
      </c>
      <c r="C7" s="104" t="s">
        <v>963</v>
      </c>
      <c r="D7" s="102"/>
      <c r="E7" s="102"/>
      <c r="F7" s="102"/>
      <c r="G7" s="103"/>
    </row>
    <row r="8" spans="1:7" x14ac:dyDescent="0.15">
      <c r="A8" s="155"/>
      <c r="B8" s="155" t="s">
        <v>388</v>
      </c>
      <c r="C8" s="104" t="s">
        <v>387</v>
      </c>
      <c r="D8" s="102"/>
      <c r="E8" s="102"/>
      <c r="F8" s="102"/>
      <c r="G8" s="103"/>
    </row>
    <row r="9" spans="1:7" x14ac:dyDescent="0.15">
      <c r="A9" s="155"/>
      <c r="B9" s="155" t="s">
        <v>390</v>
      </c>
      <c r="C9" s="104" t="s">
        <v>964</v>
      </c>
      <c r="D9" s="102"/>
      <c r="E9" s="102"/>
      <c r="F9" s="102"/>
      <c r="G9" s="103"/>
    </row>
    <row r="10" spans="1:7" x14ac:dyDescent="0.15">
      <c r="A10" s="155"/>
      <c r="B10" s="155"/>
      <c r="C10" s="104"/>
      <c r="D10" s="102"/>
      <c r="E10" s="102"/>
      <c r="F10" s="102"/>
      <c r="G10" s="103"/>
    </row>
    <row r="11" spans="1:7" ht="20.25" customHeight="1" thickBot="1" x14ac:dyDescent="0.2">
      <c r="A11" s="161" t="s">
        <v>965</v>
      </c>
      <c r="B11" s="162"/>
      <c r="C11" s="163"/>
      <c r="D11" s="164"/>
      <c r="E11" s="164"/>
      <c r="F11" s="164"/>
      <c r="G11" s="165"/>
    </row>
    <row r="12" spans="1:7" ht="21.75" customHeight="1" x14ac:dyDescent="0.15">
      <c r="A12" s="166" t="s">
        <v>398</v>
      </c>
      <c r="B12" s="155"/>
      <c r="C12" s="104"/>
      <c r="D12" s="102"/>
      <c r="E12" s="102"/>
      <c r="F12" s="102"/>
      <c r="G12" s="103"/>
    </row>
    <row r="13" spans="1:7" x14ac:dyDescent="0.15">
      <c r="A13" s="154"/>
      <c r="B13" s="155" t="s">
        <v>966</v>
      </c>
      <c r="C13" s="104"/>
      <c r="D13" s="102"/>
      <c r="E13" s="102"/>
      <c r="F13" s="102"/>
      <c r="G13" s="103"/>
    </row>
    <row r="14" spans="1:7" x14ac:dyDescent="0.15">
      <c r="A14" s="155"/>
      <c r="B14" s="155" t="s">
        <v>967</v>
      </c>
      <c r="C14" s="104"/>
      <c r="D14" s="102"/>
      <c r="E14" s="102"/>
      <c r="F14" s="102"/>
      <c r="G14" s="103"/>
    </row>
    <row r="15" spans="1:7" ht="21.75" customHeight="1" thickBot="1" x14ac:dyDescent="0.2">
      <c r="A15" s="161" t="s">
        <v>401</v>
      </c>
      <c r="B15" s="162"/>
      <c r="C15" s="163"/>
      <c r="D15" s="164"/>
      <c r="E15" s="164"/>
      <c r="F15" s="164"/>
      <c r="G15" s="165"/>
    </row>
    <row r="16" spans="1:7" ht="18.75" customHeight="1" x14ac:dyDescent="0.15">
      <c r="A16" s="155"/>
      <c r="B16" s="155" t="s">
        <v>402</v>
      </c>
      <c r="C16" s="104"/>
      <c r="D16" s="102"/>
      <c r="E16" s="102"/>
      <c r="F16" s="102"/>
      <c r="G16" s="103"/>
    </row>
    <row r="17" spans="1:7" ht="18.75" customHeight="1" x14ac:dyDescent="0.15">
      <c r="A17" s="154"/>
      <c r="B17" s="155" t="s">
        <v>403</v>
      </c>
      <c r="C17" s="104"/>
      <c r="D17" s="102"/>
      <c r="E17" s="102"/>
      <c r="F17" s="102"/>
      <c r="G17" s="103"/>
    </row>
    <row r="18" spans="1:7" ht="27.75" customHeight="1" thickBot="1" x14ac:dyDescent="0.2">
      <c r="A18" s="158" t="s">
        <v>404</v>
      </c>
      <c r="B18" s="159"/>
      <c r="C18" s="121"/>
      <c r="D18" s="122"/>
      <c r="E18" s="122"/>
      <c r="F18" s="122"/>
      <c r="G18" s="123"/>
    </row>
    <row r="19" spans="1:7" ht="15" thickTop="1" x14ac:dyDescent="0.15">
      <c r="A19" s="157"/>
      <c r="B19" s="157"/>
      <c r="C19" s="124"/>
      <c r="D19" s="124"/>
      <c r="E19" s="124"/>
      <c r="F19" s="124"/>
      <c r="G19" s="124"/>
    </row>
    <row r="20" spans="1:7" x14ac:dyDescent="0.15">
      <c r="A20" s="157"/>
      <c r="B20" s="157"/>
      <c r="C20" s="124"/>
      <c r="D20" s="124"/>
      <c r="E20" s="124"/>
      <c r="F20" s="124"/>
      <c r="G20" s="124"/>
    </row>
    <row r="21" spans="1:7" x14ac:dyDescent="0.15">
      <c r="A21" s="157"/>
      <c r="B21" s="157"/>
      <c r="C21" s="124"/>
      <c r="D21" s="124"/>
      <c r="E21" s="124"/>
      <c r="F21" s="124"/>
      <c r="G21" s="124"/>
    </row>
    <row r="22" spans="1:7" x14ac:dyDescent="0.15">
      <c r="A22" s="142"/>
      <c r="B22" s="142"/>
      <c r="C22" s="100"/>
      <c r="D22" s="124" t="s">
        <v>108</v>
      </c>
      <c r="E22" s="100"/>
      <c r="F22" s="273" t="str">
        <f>"Budget Fiscal Year "&amp;TEXT('Form 1'!$C$136, "mm/dd/yy")</f>
        <v>Budget Fiscal Year 2024-2025</v>
      </c>
      <c r="G22" s="124"/>
    </row>
    <row r="23" spans="1:7" x14ac:dyDescent="0.15">
      <c r="A23" s="154"/>
      <c r="B23" s="141"/>
      <c r="C23" s="151"/>
      <c r="D23" s="150" t="s">
        <v>374</v>
      </c>
      <c r="E23" s="124"/>
      <c r="F23" s="124"/>
      <c r="G23" s="124"/>
    </row>
    <row r="24" spans="1:7" x14ac:dyDescent="0.15">
      <c r="A24" s="150"/>
      <c r="B24" s="150"/>
      <c r="C24" s="124"/>
      <c r="D24" s="124"/>
      <c r="E24" s="124"/>
      <c r="F24" s="124"/>
      <c r="G24" s="124"/>
    </row>
    <row r="25" spans="1:7" x14ac:dyDescent="0.15">
      <c r="A25" s="150" t="s">
        <v>917</v>
      </c>
      <c r="B25" s="150"/>
      <c r="C25" s="124"/>
      <c r="D25" s="124"/>
      <c r="E25" s="124"/>
      <c r="F25" s="124"/>
      <c r="G25" s="124"/>
    </row>
    <row r="26" spans="1:7" x14ac:dyDescent="0.15">
      <c r="A26" s="157"/>
      <c r="B26" s="157"/>
      <c r="C26" s="124"/>
      <c r="D26" s="124"/>
      <c r="E26" s="124"/>
      <c r="F26" s="124"/>
      <c r="G26" s="124"/>
    </row>
    <row r="27" spans="1:7" x14ac:dyDescent="0.15">
      <c r="A27" s="157"/>
      <c r="B27" s="157"/>
      <c r="C27" s="124"/>
      <c r="D27" s="124"/>
      <c r="E27" s="124"/>
      <c r="F27" s="124"/>
      <c r="G27" s="124"/>
    </row>
    <row r="28" spans="1:7" x14ac:dyDescent="0.15">
      <c r="A28" s="157"/>
      <c r="B28" s="157"/>
      <c r="C28" s="124"/>
      <c r="D28" s="124"/>
      <c r="E28" s="124"/>
      <c r="F28" s="124"/>
      <c r="G28" s="124"/>
    </row>
    <row r="29" spans="1:7" x14ac:dyDescent="0.15">
      <c r="A29" s="157"/>
      <c r="B29" s="157"/>
      <c r="C29" s="124"/>
      <c r="D29" s="124"/>
      <c r="E29" s="124"/>
      <c r="F29" s="124"/>
      <c r="G29" s="124"/>
    </row>
    <row r="30" spans="1:7" ht="18.75" customHeight="1" x14ac:dyDescent="0.15">
      <c r="A30" s="157"/>
      <c r="B30" s="157"/>
      <c r="C30" s="124"/>
      <c r="D30" s="124"/>
      <c r="E30" s="124"/>
      <c r="F30" s="124"/>
      <c r="G30" s="124"/>
    </row>
    <row r="31" spans="1:7" x14ac:dyDescent="0.15">
      <c r="A31" s="157"/>
      <c r="B31" s="157"/>
      <c r="C31" s="124"/>
      <c r="D31" s="124"/>
      <c r="E31" s="124"/>
      <c r="F31" s="124"/>
      <c r="G31" s="124"/>
    </row>
    <row r="32" spans="1:7" x14ac:dyDescent="0.15">
      <c r="A32" s="157"/>
      <c r="B32" s="157"/>
      <c r="C32" s="124"/>
      <c r="D32" s="124"/>
      <c r="E32" s="124"/>
      <c r="F32" s="124"/>
      <c r="G32" s="124"/>
    </row>
    <row r="33" spans="1:7" x14ac:dyDescent="0.15">
      <c r="A33" s="157"/>
      <c r="B33" s="157"/>
      <c r="C33" s="124"/>
      <c r="D33" s="124"/>
      <c r="E33" s="124"/>
      <c r="F33" s="124"/>
      <c r="G33" s="124"/>
    </row>
    <row r="34" spans="1:7" x14ac:dyDescent="0.15">
      <c r="A34" s="157"/>
      <c r="B34" s="157"/>
      <c r="C34" s="124"/>
      <c r="D34" s="124"/>
      <c r="E34" s="124"/>
      <c r="F34" s="124"/>
      <c r="G34" s="124"/>
    </row>
    <row r="35" spans="1:7" x14ac:dyDescent="0.15">
      <c r="A35" s="157"/>
      <c r="B35" s="157"/>
      <c r="C35" s="124"/>
      <c r="D35" s="124"/>
      <c r="E35" s="124"/>
      <c r="F35" s="124"/>
      <c r="G35" s="124"/>
    </row>
    <row r="36" spans="1:7" x14ac:dyDescent="0.15">
      <c r="A36" s="157"/>
      <c r="B36" s="157"/>
      <c r="C36" s="124"/>
      <c r="D36" s="124"/>
      <c r="E36" s="124"/>
      <c r="F36" s="124"/>
      <c r="G36" s="124"/>
    </row>
    <row r="37" spans="1:7" x14ac:dyDescent="0.15">
      <c r="A37" s="157"/>
      <c r="B37" s="157"/>
      <c r="C37" s="124"/>
      <c r="D37" s="124"/>
      <c r="E37" s="124"/>
      <c r="F37" s="124"/>
      <c r="G37" s="124"/>
    </row>
    <row r="38" spans="1:7" x14ac:dyDescent="0.15">
      <c r="A38" s="157"/>
      <c r="B38" s="157"/>
      <c r="C38" s="124"/>
      <c r="D38" s="124"/>
      <c r="E38" s="124"/>
      <c r="F38" s="124"/>
      <c r="G38" s="124"/>
    </row>
    <row r="39" spans="1:7" x14ac:dyDescent="0.15">
      <c r="A39" s="157"/>
      <c r="B39" s="157"/>
      <c r="C39" s="124"/>
      <c r="D39" s="124"/>
      <c r="E39" s="124"/>
      <c r="F39" s="124"/>
      <c r="G39" s="124"/>
    </row>
    <row r="40" spans="1:7" x14ac:dyDescent="0.15">
      <c r="A40" s="157"/>
      <c r="B40" s="157"/>
      <c r="C40" s="124"/>
      <c r="D40" s="124"/>
      <c r="E40" s="124"/>
      <c r="F40" s="124"/>
      <c r="G40" s="124"/>
    </row>
    <row r="41" spans="1:7" x14ac:dyDescent="0.15">
      <c r="A41" s="157"/>
      <c r="B41" s="157"/>
      <c r="C41" s="124"/>
      <c r="D41" s="124"/>
      <c r="E41" s="124"/>
      <c r="F41" s="124"/>
      <c r="G41" s="124"/>
    </row>
    <row r="42" spans="1:7" x14ac:dyDescent="0.15">
      <c r="A42" s="157"/>
      <c r="B42" s="157"/>
      <c r="C42" s="124"/>
      <c r="D42" s="124"/>
      <c r="E42" s="124"/>
      <c r="F42" s="124"/>
      <c r="G42" s="124"/>
    </row>
    <row r="43" spans="1:7" x14ac:dyDescent="0.15">
      <c r="A43" s="157"/>
      <c r="B43" s="157"/>
      <c r="C43" s="124"/>
      <c r="D43" s="124"/>
      <c r="E43" s="124"/>
      <c r="F43" s="124"/>
      <c r="G43" s="124"/>
    </row>
    <row r="44" spans="1:7" x14ac:dyDescent="0.15">
      <c r="A44" s="157"/>
      <c r="B44" s="157"/>
      <c r="C44" s="124"/>
      <c r="D44" s="124"/>
      <c r="E44" s="124"/>
      <c r="F44" s="124"/>
      <c r="G44" s="124"/>
    </row>
    <row r="45" spans="1:7" x14ac:dyDescent="0.15">
      <c r="A45" s="157"/>
      <c r="B45" s="157"/>
      <c r="C45" s="124"/>
      <c r="D45" s="124"/>
      <c r="E45" s="124"/>
      <c r="F45" s="80"/>
      <c r="G45" s="549" t="s">
        <v>30</v>
      </c>
    </row>
    <row r="46" spans="1:7" x14ac:dyDescent="0.15">
      <c r="G46" s="272">
        <f>'Form 1'!$C$147</f>
        <v>45230</v>
      </c>
    </row>
  </sheetData>
  <mergeCells count="3">
    <mergeCell ref="B3:C3"/>
    <mergeCell ref="B4:C4"/>
    <mergeCell ref="F2:G2"/>
  </mergeCells>
  <phoneticPr fontId="0" type="noConversion"/>
  <pageMargins left="0.55000000000000004" right="0" top="1" bottom="0.25" header="0.5" footer="0"/>
  <pageSetup scale="9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4" ma:contentTypeDescription="Create a new document." ma:contentTypeScope="" ma:versionID="65c5f584085133efd5ea5874e7dadd9d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9daad4997be7f792f94b98fd5f4b6aee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andtime xmlns="edb173ee-3fb8-4f75-bf43-79a22ca96f2e" xsi:nil="true"/>
  </documentManagement>
</p:properties>
</file>

<file path=customXml/itemProps1.xml><?xml version="1.0" encoding="utf-8"?>
<ds:datastoreItem xmlns:ds="http://schemas.openxmlformats.org/officeDocument/2006/customXml" ds:itemID="{667E748B-8998-4BEC-A2CC-AEF404DC8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7415B7-CD2F-40B7-91A2-782C8CFB73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0DBB2-73C9-4CFD-9277-366E6A022D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57</vt:i4>
      </vt:variant>
    </vt:vector>
  </HeadingPairs>
  <TitlesOfParts>
    <vt:vector size="96" baseType="lpstr">
      <vt:lpstr>Form 1</vt:lpstr>
      <vt:lpstr>TOC</vt:lpstr>
      <vt:lpstr>Info</vt:lpstr>
      <vt:lpstr>Sch 1</vt:lpstr>
      <vt:lpstr>Form 2 (B-1)</vt:lpstr>
      <vt:lpstr>Sch B-1</vt:lpstr>
      <vt:lpstr>Form 2 (B-1)Alt</vt:lpstr>
      <vt:lpstr>Sch B-1 Alt</vt:lpstr>
      <vt:lpstr>Sch AA</vt:lpstr>
      <vt:lpstr>AA Attachment</vt:lpstr>
      <vt:lpstr>Sch AA Mod</vt:lpstr>
      <vt:lpstr>Sch AA-1</vt:lpstr>
      <vt:lpstr>Sch AA-1 Mod</vt:lpstr>
      <vt:lpstr>Sch BB-5</vt:lpstr>
      <vt:lpstr>Sch BB-6</vt:lpstr>
      <vt:lpstr>Sch BB-7</vt:lpstr>
      <vt:lpstr>Sch BB-8</vt:lpstr>
      <vt:lpstr>Sch BB-9</vt:lpstr>
      <vt:lpstr>Sch BB-10</vt:lpstr>
      <vt:lpstr>Sch BB-11</vt:lpstr>
      <vt:lpstr>Sch BB-12</vt:lpstr>
      <vt:lpstr>Sch BB-13</vt:lpstr>
      <vt:lpstr>Sch BB-14</vt:lpstr>
      <vt:lpstr>Sch BB-14A</vt:lpstr>
      <vt:lpstr>Sch CC</vt:lpstr>
      <vt:lpstr>Sch C-1</vt:lpstr>
      <vt:lpstr>Sch J-1</vt:lpstr>
      <vt:lpstr>Sch J-2</vt:lpstr>
      <vt:lpstr>Sch I</vt:lpstr>
      <vt:lpstr>Sch T</vt:lpstr>
      <vt:lpstr>Form 30</vt:lpstr>
      <vt:lpstr>Sch 31</vt:lpstr>
      <vt:lpstr>Sch 32</vt:lpstr>
      <vt:lpstr>Sch 33 Cashflow</vt:lpstr>
      <vt:lpstr>Sch 34 RLA Payback</vt:lpstr>
      <vt:lpstr>Checklist</vt:lpstr>
      <vt:lpstr>Form 5 (BB)</vt:lpstr>
      <vt:lpstr>Form 6 (BB)</vt:lpstr>
      <vt:lpstr>Form 6A (BB)</vt:lpstr>
      <vt:lpstr>Budget</vt:lpstr>
      <vt:lpstr>Budget_Types</vt:lpstr>
      <vt:lpstr>FYE_Date</vt:lpstr>
      <vt:lpstr>HypLink1</vt:lpstr>
      <vt:lpstr>HypLink10</vt:lpstr>
      <vt:lpstr>HypLink11</vt:lpstr>
      <vt:lpstr>HypLink12</vt:lpstr>
      <vt:lpstr>HypLink13</vt:lpstr>
      <vt:lpstr>HypLink14</vt:lpstr>
      <vt:lpstr>HypLink15</vt:lpstr>
      <vt:lpstr>HypLink16</vt:lpstr>
      <vt:lpstr>HypLink17</vt:lpstr>
      <vt:lpstr>HypLink18</vt:lpstr>
      <vt:lpstr>HypLink19</vt:lpstr>
      <vt:lpstr>HypLink20</vt:lpstr>
      <vt:lpstr>HypLink21</vt:lpstr>
      <vt:lpstr>HypLink22</vt:lpstr>
      <vt:lpstr>HypLink23</vt:lpstr>
      <vt:lpstr>HypLink24</vt:lpstr>
      <vt:lpstr>HypLink25</vt:lpstr>
      <vt:lpstr>HypLink26</vt:lpstr>
      <vt:lpstr>HypLink27</vt:lpstr>
      <vt:lpstr>HypLink28</vt:lpstr>
      <vt:lpstr>HypLink29</vt:lpstr>
      <vt:lpstr>HypLink3</vt:lpstr>
      <vt:lpstr>HypLink30</vt:lpstr>
      <vt:lpstr>HypLink31</vt:lpstr>
      <vt:lpstr>HypLink32</vt:lpstr>
      <vt:lpstr>HypLink33</vt:lpstr>
      <vt:lpstr>HypLink34</vt:lpstr>
      <vt:lpstr>HypLink35</vt:lpstr>
      <vt:lpstr>HypLink36</vt:lpstr>
      <vt:lpstr>HypLink37</vt:lpstr>
      <vt:lpstr>HypLink38</vt:lpstr>
      <vt:lpstr>HypLink39</vt:lpstr>
      <vt:lpstr>HypLink4</vt:lpstr>
      <vt:lpstr>HypLink5</vt:lpstr>
      <vt:lpstr>HypLink6</vt:lpstr>
      <vt:lpstr>HypLink7</vt:lpstr>
      <vt:lpstr>HypLink8</vt:lpstr>
      <vt:lpstr>HypLink9</vt:lpstr>
      <vt:lpstr>'Sch 1'!OLE_LINK3</vt:lpstr>
      <vt:lpstr>Checklist!Print_Area</vt:lpstr>
      <vt:lpstr>'Form 1'!Print_Area</vt:lpstr>
      <vt:lpstr>'Form 2 (B-1)Alt'!Print_Area</vt:lpstr>
      <vt:lpstr>Info!Print_Area</vt:lpstr>
      <vt:lpstr>'Sch 1'!Print_Area</vt:lpstr>
      <vt:lpstr>'Sch AA Mod'!Print_Area</vt:lpstr>
      <vt:lpstr>'Sch AA-1'!Print_Area</vt:lpstr>
      <vt:lpstr>'Sch AA-1 Mod'!Print_Area</vt:lpstr>
      <vt:lpstr>'Sch B-1'!Print_Area</vt:lpstr>
      <vt:lpstr>'Sch B-1 Alt'!Print_Area</vt:lpstr>
      <vt:lpstr>'Sch BB-10'!Print_Area</vt:lpstr>
      <vt:lpstr>'Sch BB-5'!Print_Area</vt:lpstr>
      <vt:lpstr>'Sch 33 Cashflow'!Print_Titles</vt:lpstr>
      <vt:lpstr>SchoolName</vt:lpstr>
      <vt:lpstr>TOCpage</vt:lpstr>
    </vt:vector>
  </TitlesOfParts>
  <Manager/>
  <Company>State of 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Dept. of Taxation</dc:creator>
  <cp:keywords/>
  <dc:description/>
  <cp:lastModifiedBy>Zachary Wolfe</cp:lastModifiedBy>
  <cp:revision/>
  <cp:lastPrinted>2024-05-15T13:09:38Z</cp:lastPrinted>
  <dcterms:created xsi:type="dcterms:W3CDTF">2002-08-27T23:27:13Z</dcterms:created>
  <dcterms:modified xsi:type="dcterms:W3CDTF">2024-05-15T13:09:59Z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MediaServiceImageTags">
    <vt:lpwstr/>
  </property>
</Properties>
</file>